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comments6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6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Hd" sheetId="1" state="hidden" r:id="rId2"/>
    <sheet name="Lts" sheetId="2" state="hidden" r:id="rId3"/>
    <sheet name="Prt" sheetId="3" state="hidden" r:id="rId4"/>
    <sheet name="Offr" sheetId="4" state="hidden" r:id="rId5"/>
    <sheet name="Options" sheetId="5" state="hidden" r:id="rId6"/>
    <sheet name="КЛТ" sheetId="6" state="hidden" r:id="rId7"/>
    <sheet name="УчастникиТ" sheetId="7" state="hidden" r:id="rId8"/>
    <sheet name="КЛ" sheetId="8" state="visible" r:id="rId9"/>
    <sheet name="Участники" sheetId="9" state="visible" r:id="rId10"/>
    <sheet name="1" sheetId="10" state="visible" r:id="rId11"/>
    <sheet name="2" sheetId="11" state="visible" r:id="rId12"/>
    <sheet name="3" sheetId="12" state="visible" r:id="rId13"/>
  </sheets>
  <definedNames>
    <definedName function="false" hidden="false" localSheetId="5" name="_xlnm.Print_Area" vbProcedure="false">КЛТ!$C$1:$R$595</definedName>
    <definedName function="false" hidden="false" localSheetId="3" name="_xlnm._FilterDatabase" vbProcedure="false">Offr!$A$1:$A$107</definedName>
    <definedName function="false" hidden="false" localSheetId="5" name="Поле" vbProcedure="false">КЛТ!$O$44:$R$44</definedName>
    <definedName function="false" hidden="false" localSheetId="7" name="Поле" vbProcedure="false">КЛ!$L$36:$O$36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J9" authorId="0">
      <text>
        <r>
          <rPr>
            <sz val="11"/>
            <color rgb="FF000000"/>
            <rFont val="Calibri"/>
            <family val="2"/>
            <charset val="204"/>
          </rPr>
          <t xml:space="preserve">Нажмите +, 
чтобы увидеть минимальные цены
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1" authorId="0">
      <text>
        <r>
          <rPr>
            <sz val="11"/>
            <color rgb="FF000000"/>
            <rFont val="Calibri"/>
            <family val="2"/>
            <charset val="204"/>
          </rPr>
          <t xml:space="preserve">Нажмите +, 
чтобы увидеть минимальные цены
</t>
        </r>
      </text>
    </comment>
  </commentList>
</comments>
</file>

<file path=xl/sharedStrings.xml><?xml version="1.0" encoding="utf-8"?>
<sst xmlns="http://schemas.openxmlformats.org/spreadsheetml/2006/main" count="847" uniqueCount="726">
  <si>
    <t xml:space="preserve">id</t>
  </si>
  <si>
    <t xml:space="preserve">name</t>
  </si>
  <si>
    <t xml:space="preserve">value</t>
  </si>
  <si>
    <t xml:space="preserve">comment</t>
  </si>
  <si>
    <t xml:space="preserve">company_q</t>
  </si>
  <si>
    <t xml:space="preserve">Общее количество участников</t>
  </si>
  <si>
    <t xml:space="preserve">goods_q</t>
  </si>
  <si>
    <t xml:space="preserve">Общее количество позиций</t>
  </si>
  <si>
    <t xml:space="preserve">lts_block_size</t>
  </si>
  <si>
    <t xml:space="preserve">Количество атрибутов товара</t>
  </si>
  <si>
    <t xml:space="preserve">offr_block_size</t>
  </si>
  <si>
    <t xml:space="preserve">Количество атрибутов оффера</t>
  </si>
  <si>
    <t xml:space="preserve">stages</t>
  </si>
  <si>
    <t xml:space="preserve">Количество этапов</t>
  </si>
  <si>
    <t xml:space="preserve">add_field1_name</t>
  </si>
  <si>
    <t xml:space="preserve">Наименование доп. поля 1 позиции</t>
  </si>
  <si>
    <t xml:space="preserve">add_field2_name</t>
  </si>
  <si>
    <t xml:space="preserve">Наименование доп. поля 2 позиции</t>
  </si>
  <si>
    <t xml:space="preserve">add_field3_name</t>
  </si>
  <si>
    <t xml:space="preserve">Наименование доп. поля 3 позиции</t>
  </si>
  <si>
    <t xml:space="preserve">add_field4_name</t>
  </si>
  <si>
    <t xml:space="preserve">Наименование доп. поля 4 позиции</t>
  </si>
  <si>
    <t xml:space="preserve">add_field5_name</t>
  </si>
  <si>
    <t xml:space="preserve">Наименование доп. поля 5 позиции</t>
  </si>
  <si>
    <t xml:space="preserve">add_field6_name</t>
  </si>
  <si>
    <t xml:space="preserve">Наименование доп. поля 6 позиции</t>
  </si>
  <si>
    <t xml:space="preserve">add_field7_name</t>
  </si>
  <si>
    <t xml:space="preserve">Наименование доп. поля 7 позиции</t>
  </si>
  <si>
    <t xml:space="preserve">add_field8_name</t>
  </si>
  <si>
    <t xml:space="preserve">Наименование доп. поля 8 позиции</t>
  </si>
  <si>
    <t xml:space="preserve">annotation-01</t>
  </si>
  <si>
    <t xml:space="preserve">Комментарий</t>
  </si>
  <si>
    <t xml:space="preserve">Требуемые условия оплаты - нет;&lt;br/&gt;Необходимость поставки пробной партии - нет;&lt;br/&gt;Особые требования к качеству товара - нет;&lt;br/&gt;Особые требования к предоставлению документов - нет;&lt;br/&gt;Сертификат соответствия,паспорт качества - требуется;&lt;br/&gt;Паспорт безопасности - требуется;&lt;br/&gt;Особые требования к упаковке,транспортировке - нет;&lt;br/&gt;Необходимость страховки груза - нет;&lt;br/&gt;Требования к форме контракта - по форме покупателя.&lt;br/&gt;Для новых поставщиков,первые три поставки - с условием оплаты по факту поставки.;&lt;br/&gt;Данный запрос предложений не является торгами или публичным конкурсом в понимании ст. 447-449,1057-1061 ГК РФ. Все действия до момента подписания договора с победителем конкурса считаются преддоговорной работой и не накладывают на организатора обязательств,превышающих перечисленные в условиях конкурса."</t>
  </si>
  <si>
    <t xml:space="preserve">комментарий тендера от орга</t>
  </si>
  <si>
    <t xml:space="preserve">company_id-01</t>
  </si>
  <si>
    <t xml:space="preserve">ID организатора</t>
  </si>
  <si>
    <t xml:space="preserve">company_name-01</t>
  </si>
  <si>
    <t xml:space="preserve">Продавец/покупатель</t>
  </si>
  <si>
    <t xml:space="preserve">ТендерПро-1</t>
  </si>
  <si>
    <t xml:space="preserve">Организатор</t>
  </si>
  <si>
    <t xml:space="preserve">company_q-01</t>
  </si>
  <si>
    <t xml:space="preserve">Количество участников</t>
  </si>
  <si>
    <t xml:space="preserve">currency_id-01</t>
  </si>
  <si>
    <t xml:space="preserve">ID валюты процедуры</t>
  </si>
  <si>
    <t xml:space="preserve">currency_name-01</t>
  </si>
  <si>
    <t xml:space="preserve">Валюта</t>
  </si>
  <si>
    <t xml:space="preserve">RUB</t>
  </si>
  <si>
    <t xml:space="preserve">Валюта процедуры</t>
  </si>
  <si>
    <t xml:space="preserve">custom_field_intenderposition-01</t>
  </si>
  <si>
    <t xml:space="preserve">Код ЕНС;Плановая цена\n</t>
  </si>
  <si>
    <t xml:space="preserve">Название кастомного поля для орга</t>
  </si>
  <si>
    <t xml:space="preserve">custom_field_viewtender-01</t>
  </si>
  <si>
    <t xml:space="preserve">Аналог</t>
  </si>
  <si>
    <t xml:space="preserve">Название кастомного поля для участника</t>
  </si>
  <si>
    <t xml:space="preserve">data-01</t>
  </si>
  <si>
    <t xml:space="preserve">Текущая дата</t>
  </si>
  <si>
    <t xml:space="preserve">delivery_address-01</t>
  </si>
  <si>
    <t xml:space="preserve">Адрес доставки</t>
  </si>
  <si>
    <t xml:space="preserve">df-common-kombinat-01</t>
  </si>
  <si>
    <t xml:space="preserve">Комбинат-заказчик</t>
  </si>
  <si>
    <t xml:space="preserve">face_id-01</t>
  </si>
  <si>
    <t xml:space="preserve">ID управляющего</t>
  </si>
  <si>
    <t xml:space="preserve">face_name-01</t>
  </si>
  <si>
    <t xml:space="preserve">Подготовил(а)</t>
  </si>
  <si>
    <t xml:space="preserve">-</t>
  </si>
  <si>
    <t xml:space="preserve">ФИО управляющего</t>
  </si>
  <si>
    <t xml:space="preserve">goods_q-01</t>
  </si>
  <si>
    <t xml:space="preserve">Количество товаров</t>
  </si>
  <si>
    <t xml:space="preserve">incoterms_id-01</t>
  </si>
  <si>
    <t xml:space="preserve">1</t>
  </si>
  <si>
    <t xml:space="preserve">ID инкотермс</t>
  </si>
  <si>
    <t xml:space="preserve">incoterms_name-01</t>
  </si>
  <si>
    <t xml:space="preserve">Базис поставки</t>
  </si>
  <si>
    <t xml:space="preserve">EXW Франко завод</t>
  </si>
  <si>
    <t xml:space="preserve">Инкотермс</t>
  </si>
  <si>
    <t xml:space="preserve">is_delivery_required-id-01</t>
  </si>
  <si>
    <t xml:space="preserve">Флаг обязательности доставки</t>
  </si>
  <si>
    <t xml:space="preserve">is_delivery_required_name-01</t>
  </si>
  <si>
    <t xml:space="preserve">Желательно</t>
  </si>
  <si>
    <t xml:space="preserve">Флаг обязательности доставки: Желательно/Строго</t>
  </si>
  <si>
    <t xml:space="preserve">is_incomplete_allowed-01</t>
  </si>
  <si>
    <t xml:space="preserve">Принимаются только полные предложения</t>
  </si>
  <si>
    <t xml:space="preserve">is_several_winners_allowed-01</t>
  </si>
  <si>
    <t xml:space="preserve">Возможен выбор 2х и более победителей</t>
  </si>
  <si>
    <t xml:space="preserve">name_tender_accusative-01</t>
  </si>
  <si>
    <t xml:space="preserve">открытый тендер на закупку</t>
  </si>
  <si>
    <t xml:space="preserve">Винительный падеж типа конкурса</t>
  </si>
  <si>
    <t xml:space="preserve">name_tender_dative-01</t>
  </si>
  <si>
    <t xml:space="preserve">открытому тендеру на закупку</t>
  </si>
  <si>
    <t xml:space="preserve">Дательный падеж типа конкурса</t>
  </si>
  <si>
    <t xml:space="preserve">name_tender_genetive-01</t>
  </si>
  <si>
    <t xml:space="preserve">открытого тендера на закупку</t>
  </si>
  <si>
    <t xml:space="preserve">Родительный падеж типа конкурса</t>
  </si>
  <si>
    <t xml:space="preserve">name_tender_instrumental-01</t>
  </si>
  <si>
    <t xml:space="preserve">открытым тендером на закупку</t>
  </si>
  <si>
    <t xml:space="preserve">Творительный падеж типа конкурса</t>
  </si>
  <si>
    <t xml:space="preserve">name_tender_nominative-01</t>
  </si>
  <si>
    <t xml:space="preserve">Именительный падеж типа конкурса</t>
  </si>
  <si>
    <t xml:space="preserve">name_tender_prepositional-01</t>
  </si>
  <si>
    <t xml:space="preserve">открытом тендере на закупку</t>
  </si>
  <si>
    <t xml:space="preserve">Предложный падеж типа конкурса</t>
  </si>
  <si>
    <t xml:space="preserve">possibleclose_date-01</t>
  </si>
  <si>
    <t xml:space="preserve">Подача заявок прекращена</t>
  </si>
  <si>
    <t xml:space="preserve">08.02.2018 23:00:00</t>
  </si>
  <si>
    <t xml:space="preserve">Планируемая дата перевода на согласование</t>
  </si>
  <si>
    <t xml:space="preserve">rate_common-01</t>
  </si>
  <si>
    <t xml:space="preserve">Ограничение по рейтингу</t>
  </si>
  <si>
    <t xml:space="preserve">rate_priv-01</t>
  </si>
  <si>
    <t xml:space="preserve">Ограничение по индивидуальному рейтингу</t>
  </si>
  <si>
    <t xml:space="preserve">rfx_close-01</t>
  </si>
  <si>
    <t xml:space="preserve">Дата закрытия</t>
  </si>
  <si>
    <t xml:space="preserve">rfx_end-01</t>
  </si>
  <si>
    <t xml:space="preserve">06.02.2018 13:08:04</t>
  </si>
  <si>
    <t xml:space="preserve">Дата завершения торгов</t>
  </si>
  <si>
    <t xml:space="preserve">rfx_id-01</t>
  </si>
  <si>
    <t xml:space="preserve">Номер процедуры</t>
  </si>
  <si>
    <t xml:space="preserve">ID торговой процедуры</t>
  </si>
  <si>
    <t xml:space="preserve">rfx_name-01</t>
  </si>
  <si>
    <t xml:space="preserve">Название</t>
  </si>
  <si>
    <t xml:space="preserve">Проверка СО КЛ 2  (id304320)</t>
  </si>
  <si>
    <t xml:space="preserve">Название торговой процедуры</t>
  </si>
  <si>
    <t xml:space="preserve">rfx_pub-01</t>
  </si>
  <si>
    <t xml:space="preserve">Время публикации обьявления</t>
  </si>
  <si>
    <t xml:space="preserve">06.02.2018 12:58:44</t>
  </si>
  <si>
    <t xml:space="preserve">Дата публикации</t>
  </si>
  <si>
    <t xml:space="preserve">rfx_start-01</t>
  </si>
  <si>
    <t xml:space="preserve">Начало торгов</t>
  </si>
  <si>
    <t xml:space="preserve">Дата начала торгов</t>
  </si>
  <si>
    <t xml:space="preserve">rfx_trade-01</t>
  </si>
  <si>
    <t xml:space="preserve">Начало переторжки</t>
  </si>
  <si>
    <t xml:space="preserve">Дата начала переторжки</t>
  </si>
  <si>
    <t xml:space="preserve">rfx_type-01</t>
  </si>
  <si>
    <t xml:space="preserve">Тип процедуры</t>
  </si>
  <si>
    <t xml:space="preserve">Открытый тендер на закупку</t>
  </si>
  <si>
    <t xml:space="preserve">Название типа торговой процедуры</t>
  </si>
  <si>
    <t xml:space="preserve">rfx_type_id-01</t>
  </si>
  <si>
    <t xml:space="preserve">ID типа торговой процедуры</t>
  </si>
  <si>
    <t xml:space="preserve">ship_date-01</t>
  </si>
  <si>
    <t xml:space="preserve">Дата поставки/отгрузки</t>
  </si>
  <si>
    <t xml:space="preserve">28.02.2018</t>
  </si>
  <si>
    <t xml:space="preserve">Дата транспортировки</t>
  </si>
  <si>
    <t xml:space="preserve">step-01</t>
  </si>
  <si>
    <t xml:space="preserve">Шаг цены</t>
  </si>
  <si>
    <t xml:space="preserve">0</t>
  </si>
  <si>
    <t xml:space="preserve">Шаг цены в процедуре типа аукцион</t>
  </si>
  <si>
    <t xml:space="preserve">tare_type_id-01</t>
  </si>
  <si>
    <t xml:space="preserve">ID тары</t>
  </si>
  <si>
    <t xml:space="preserve">tare_type_name-01</t>
  </si>
  <si>
    <t xml:space="preserve">Тара</t>
  </si>
  <si>
    <t xml:space="preserve">Не имеет значения</t>
  </si>
  <si>
    <t xml:space="preserve">trade-01</t>
  </si>
  <si>
    <t xml:space="preserve">Переторжка</t>
  </si>
  <si>
    <t xml:space="preserve">Признак включения переторжки</t>
  </si>
  <si>
    <t xml:space="preserve">trade_step-01</t>
  </si>
  <si>
    <t xml:space="preserve">Шаг переторжки</t>
  </si>
  <si>
    <t xml:space="preserve">winnerdescr-01</t>
  </si>
  <si>
    <t xml:space="preserve">Причина выбора победителя</t>
  </si>
  <si>
    <t xml:space="preserve">причина выбора победителя</t>
  </si>
  <si>
    <t xml:space="preserve">winnerid-01</t>
  </si>
  <si>
    <t xml:space="preserve">победитель</t>
  </si>
  <si>
    <t xml:space="preserve">LtsKey</t>
  </si>
  <si>
    <t xml:space="preserve">field_value</t>
  </si>
  <si>
    <t xml:space="preserve">0001-comment</t>
  </si>
  <si>
    <t xml:space="preserve">0001-custom_field</t>
  </si>
  <si>
    <t xml:space="preserve">0001-deal_date</t>
  </si>
  <si>
    <t xml:space="preserve">0001-gost</t>
  </si>
  <si>
    <t xml:space="preserve">0001-id</t>
  </si>
  <si>
    <t xml:space="preserve">0001-kod_ens</t>
  </si>
  <si>
    <t xml:space="preserve">0001-last_amount</t>
  </si>
  <si>
    <t xml:space="preserve">0001-last_basis</t>
  </si>
  <si>
    <t xml:space="preserve">0001-last_price</t>
  </si>
  <si>
    <t xml:space="preserve">0001-last_price_no_vat</t>
  </si>
  <si>
    <t xml:space="preserve">0001-last_winner_title</t>
  </si>
  <si>
    <t xml:space="preserve">0001-measure</t>
  </si>
  <si>
    <t xml:space="preserve">шт.</t>
  </si>
  <si>
    <t xml:space="preserve">0001-name</t>
  </si>
  <si>
    <t xml:space="preserve">Позиция №1</t>
  </si>
  <si>
    <t xml:space="preserve">0001-plan_price</t>
  </si>
  <si>
    <t xml:space="preserve">0001-price_max</t>
  </si>
  <si>
    <t xml:space="preserve">0001-quantity</t>
  </si>
  <si>
    <t xml:space="preserve">0001-start_price</t>
  </si>
  <si>
    <t xml:space="preserve">0001-winnerid</t>
  </si>
  <si>
    <t xml:space="preserve">0002-comment</t>
  </si>
  <si>
    <t xml:space="preserve">0002-custom_field</t>
  </si>
  <si>
    <t xml:space="preserve">0002-deal_date</t>
  </si>
  <si>
    <t xml:space="preserve">0002-gost</t>
  </si>
  <si>
    <t xml:space="preserve">0002-id</t>
  </si>
  <si>
    <t xml:space="preserve">0002-kod_ens</t>
  </si>
  <si>
    <t xml:space="preserve">0002-last_amount</t>
  </si>
  <si>
    <t xml:space="preserve">0002-last_basis</t>
  </si>
  <si>
    <t xml:space="preserve">0002-last_price</t>
  </si>
  <si>
    <t xml:space="preserve">0002-last_price_no_vat</t>
  </si>
  <si>
    <t xml:space="preserve">0002-last_winner_title</t>
  </si>
  <si>
    <t xml:space="preserve">0002-measure</t>
  </si>
  <si>
    <t xml:space="preserve">шт</t>
  </si>
  <si>
    <t xml:space="preserve">0002-name</t>
  </si>
  <si>
    <t xml:space="preserve">Позиция 2</t>
  </si>
  <si>
    <t xml:space="preserve">0002-plan_price</t>
  </si>
  <si>
    <t xml:space="preserve">0002-price_max</t>
  </si>
  <si>
    <t xml:space="preserve">500</t>
  </si>
  <si>
    <t xml:space="preserve">0002-quantity</t>
  </si>
  <si>
    <t xml:space="preserve">0002-start_price</t>
  </si>
  <si>
    <t xml:space="preserve">0002-winnerid</t>
  </si>
  <si>
    <t xml:space="preserve">0003-comment</t>
  </si>
  <si>
    <t xml:space="preserve">0003-custom_field</t>
  </si>
  <si>
    <t xml:space="preserve">0003-deal_date</t>
  </si>
  <si>
    <t xml:space="preserve">0003-gost</t>
  </si>
  <si>
    <t xml:space="preserve">0003-id</t>
  </si>
  <si>
    <t xml:space="preserve">0003-kod_ens</t>
  </si>
  <si>
    <t xml:space="preserve">0003-last_amount</t>
  </si>
  <si>
    <t xml:space="preserve">0003-last_basis</t>
  </si>
  <si>
    <t xml:space="preserve">0003-last_price</t>
  </si>
  <si>
    <t xml:space="preserve">0003-last_price_no_vat</t>
  </si>
  <si>
    <t xml:space="preserve">0003-last_winner_title</t>
  </si>
  <si>
    <t xml:space="preserve">0003-measure</t>
  </si>
  <si>
    <t xml:space="preserve">0003-name</t>
  </si>
  <si>
    <t xml:space="preserve">Позиция 3</t>
  </si>
  <si>
    <t xml:space="preserve">0003-plan_price</t>
  </si>
  <si>
    <t xml:space="preserve">0003-price_max</t>
  </si>
  <si>
    <t xml:space="preserve">0003-quantity</t>
  </si>
  <si>
    <t xml:space="preserve">0003-start_price</t>
  </si>
  <si>
    <t xml:space="preserve">0003-winnerid</t>
  </si>
  <si>
    <t xml:space="preserve">PrtsKey</t>
  </si>
  <si>
    <t xml:space="preserve">001-01-city</t>
  </si>
  <si>
    <t xml:space="preserve">Новодвинск</t>
  </si>
  <si>
    <t xml:space="preserve">001-01-comment</t>
  </si>
  <si>
    <t xml:space="preserve">001-01-company_id</t>
  </si>
  <si>
    <t xml:space="preserve">001-01-contact_person</t>
  </si>
  <si>
    <t xml:space="preserve">Кемеров Александр Иванович</t>
  </si>
  <si>
    <t xml:space="preserve">001-01-data_tkp</t>
  </si>
  <si>
    <t xml:space="preserve">001-01-df-trans-basis_limited</t>
  </si>
  <si>
    <t xml:space="preserve">001-01-df-trans-city_delivery</t>
  </si>
  <si>
    <t xml:space="preserve">001-01-email</t>
  </si>
  <si>
    <t xml:space="preserve">komarov@avtlg.ru</t>
  </si>
  <si>
    <t xml:space="preserve">001-01-first_vat</t>
  </si>
  <si>
    <t xml:space="preserve">001-01-inn</t>
  </si>
  <si>
    <t xml:space="preserve">45637890</t>
  </si>
  <si>
    <t xml:space="preserve">001-01-name</t>
  </si>
  <si>
    <t xml:space="preserve">ТендерПро-2</t>
  </si>
  <si>
    <t xml:space="preserve">001-01-phone</t>
  </si>
  <si>
    <t xml:space="preserve">(095)5809008</t>
  </si>
  <si>
    <t xml:space="preserve">001-01-rate_common</t>
  </si>
  <si>
    <t xml:space="preserve">001-01-rate_priv</t>
  </si>
  <si>
    <t xml:space="preserve">001-01-title_full</t>
  </si>
  <si>
    <t xml:space="preserve">001-01-transport</t>
  </si>
  <si>
    <t xml:space="preserve">002-01-city</t>
  </si>
  <si>
    <t xml:space="preserve">Бутово</t>
  </si>
  <si>
    <t xml:space="preserve">002-01-comment</t>
  </si>
  <si>
    <t xml:space="preserve">1) предложение действует до - 
2) срок поставки - 
3) условия оплаты - 
4) тара - 
5) требования к форме контракта - отсутствуют.</t>
  </si>
  <si>
    <t xml:space="preserve">002-01-company_id</t>
  </si>
  <si>
    <t xml:space="preserve">002-01-contact_person</t>
  </si>
  <si>
    <t xml:space="preserve">Фамилия Имя</t>
  </si>
  <si>
    <t xml:space="preserve">002-01-data_tkp</t>
  </si>
  <si>
    <t xml:space="preserve">002-01-df-trans-basis_limited</t>
  </si>
  <si>
    <t xml:space="preserve">002-01-df-trans-city_delivery</t>
  </si>
  <si>
    <t xml:space="preserve">002-01-email</t>
  </si>
  <si>
    <t xml:space="preserve">test+c154293@tender.pro</t>
  </si>
  <si>
    <t xml:space="preserve">002-01-first_vat</t>
  </si>
  <si>
    <t xml:space="preserve">002-01-inn</t>
  </si>
  <si>
    <t xml:space="preserve">789789789</t>
  </si>
  <si>
    <t xml:space="preserve">002-01-name</t>
  </si>
  <si>
    <t xml:space="preserve">Тестовая2015_1</t>
  </si>
  <si>
    <t xml:space="preserve">002-01-phone</t>
  </si>
  <si>
    <t xml:space="preserve">555 55 55</t>
  </si>
  <si>
    <t xml:space="preserve">002-01-rate_common</t>
  </si>
  <si>
    <t xml:space="preserve">002-01-rate_priv</t>
  </si>
  <si>
    <t xml:space="preserve">002-01-title_full</t>
  </si>
  <si>
    <t xml:space="preserve">002-01-transport</t>
  </si>
  <si>
    <t xml:space="preserve">003-01-city</t>
  </si>
  <si>
    <t xml:space="preserve">Буда-Кошелёво</t>
  </si>
  <si>
    <t xml:space="preserve">003-01-comment</t>
  </si>
  <si>
    <t xml:space="preserve">003-01-company_id</t>
  </si>
  <si>
    <t xml:space="preserve">003-01-contact_person</t>
  </si>
  <si>
    <t xml:space="preserve">Иванов Петр</t>
  </si>
  <si>
    <t xml:space="preserve">003-01-data_tkp</t>
  </si>
  <si>
    <t xml:space="preserve">003-01-df-trans-basis_limited</t>
  </si>
  <si>
    <t xml:space="preserve">003-01-df-trans-city_delivery</t>
  </si>
  <si>
    <t xml:space="preserve">003-01-email</t>
  </si>
  <si>
    <t xml:space="preserve">test+c154294@tender.pro</t>
  </si>
  <si>
    <t xml:space="preserve">003-01-first_vat</t>
  </si>
  <si>
    <t xml:space="preserve">003-01-inn</t>
  </si>
  <si>
    <t xml:space="preserve">98879879</t>
  </si>
  <si>
    <t xml:space="preserve">003-01-name</t>
  </si>
  <si>
    <t xml:space="preserve">Тестовая2015_2</t>
  </si>
  <si>
    <t xml:space="preserve">003-01-phone</t>
  </si>
  <si>
    <t xml:space="preserve">555 65 65</t>
  </si>
  <si>
    <t xml:space="preserve">003-01-rate_common</t>
  </si>
  <si>
    <t xml:space="preserve">003-01-rate_priv</t>
  </si>
  <si>
    <t xml:space="preserve">003-01-title_full</t>
  </si>
  <si>
    <t xml:space="preserve">003-01-transport</t>
  </si>
  <si>
    <t xml:space="preserve">001-city</t>
  </si>
  <si>
    <t xml:space="preserve">001-comment</t>
  </si>
  <si>
    <t xml:space="preserve">001-company_id</t>
  </si>
  <si>
    <t xml:space="preserve">001-contact_person</t>
  </si>
  <si>
    <t xml:space="preserve">001-data_tkp</t>
  </si>
  <si>
    <t xml:space="preserve">001-df-trans-basis_limited</t>
  </si>
  <si>
    <t xml:space="preserve">001-df-trans-city_delivery</t>
  </si>
  <si>
    <t xml:space="preserve">001-email</t>
  </si>
  <si>
    <t xml:space="preserve">001-first_vat</t>
  </si>
  <si>
    <t xml:space="preserve">001-inn</t>
  </si>
  <si>
    <t xml:space="preserve">001-name</t>
  </si>
  <si>
    <t xml:space="preserve">001-phone</t>
  </si>
  <si>
    <t xml:space="preserve">001-rate_common</t>
  </si>
  <si>
    <t xml:space="preserve">001-rate_priv</t>
  </si>
  <si>
    <t xml:space="preserve">001-title_full</t>
  </si>
  <si>
    <t xml:space="preserve">001-transport</t>
  </si>
  <si>
    <t xml:space="preserve">002-city</t>
  </si>
  <si>
    <t xml:space="preserve">002-comment</t>
  </si>
  <si>
    <t xml:space="preserve">002-company_id</t>
  </si>
  <si>
    <t xml:space="preserve">002-contact_person</t>
  </si>
  <si>
    <t xml:space="preserve">002-data_tkp</t>
  </si>
  <si>
    <t xml:space="preserve">002-df-trans-basis_limited</t>
  </si>
  <si>
    <t xml:space="preserve">002-df-trans-city_delivery</t>
  </si>
  <si>
    <t xml:space="preserve">002-email</t>
  </si>
  <si>
    <t xml:space="preserve">002-first_vat</t>
  </si>
  <si>
    <t xml:space="preserve">002-inn</t>
  </si>
  <si>
    <t xml:space="preserve">002-name</t>
  </si>
  <si>
    <t xml:space="preserve">002-phone</t>
  </si>
  <si>
    <t xml:space="preserve">002-rate_common</t>
  </si>
  <si>
    <t xml:space="preserve">002-rate_priv</t>
  </si>
  <si>
    <t xml:space="preserve">002-title_full</t>
  </si>
  <si>
    <t xml:space="preserve">002-transport</t>
  </si>
  <si>
    <t xml:space="preserve">003-city</t>
  </si>
  <si>
    <t xml:space="preserve">003-comment</t>
  </si>
  <si>
    <t xml:space="preserve">003-company_id</t>
  </si>
  <si>
    <t xml:space="preserve">003-contact_person</t>
  </si>
  <si>
    <t xml:space="preserve">003-data_tkp</t>
  </si>
  <si>
    <t xml:space="preserve">003-df-trans-basis_limited</t>
  </si>
  <si>
    <t xml:space="preserve">003-df-trans-city_delivery</t>
  </si>
  <si>
    <t xml:space="preserve">003-email</t>
  </si>
  <si>
    <t xml:space="preserve">003-first_vat</t>
  </si>
  <si>
    <t xml:space="preserve">003-inn</t>
  </si>
  <si>
    <t xml:space="preserve">003-name</t>
  </si>
  <si>
    <t xml:space="preserve">003-phone</t>
  </si>
  <si>
    <t xml:space="preserve">003-rate_common</t>
  </si>
  <si>
    <t xml:space="preserve">003-rate_priv</t>
  </si>
  <si>
    <t xml:space="preserve">003-title_full</t>
  </si>
  <si>
    <t xml:space="preserve">003-transport</t>
  </si>
  <si>
    <t xml:space="preserve">OffrKey</t>
  </si>
  <si>
    <t xml:space="preserve">0001-001-01-add_field1_value</t>
  </si>
  <si>
    <t xml:space="preserve">0001-001-01-add_field2_value</t>
  </si>
  <si>
    <t xml:space="preserve">0001-001-01-add_field3_value</t>
  </si>
  <si>
    <t xml:space="preserve">0001-001-01-add_field4_value</t>
  </si>
  <si>
    <t xml:space="preserve">0001-001-01-add_field5_value</t>
  </si>
  <si>
    <t xml:space="preserve">0001-001-01-add_field6_value</t>
  </si>
  <si>
    <t xml:space="preserve">0001-001-01-add_field7_value</t>
  </si>
  <si>
    <t xml:space="preserve">0001-001-01-add_field8_value</t>
  </si>
  <si>
    <t xml:space="preserve">0001-001-01-comment</t>
  </si>
  <si>
    <t xml:space="preserve">0001-001-01-comment_limit</t>
  </si>
  <si>
    <t xml:space="preserve">0001-001-01-offer</t>
  </si>
  <si>
    <t xml:space="preserve">0001-001-01-offer_n</t>
  </si>
  <si>
    <t xml:space="preserve">0001-001-01-offer_no_vat</t>
  </si>
  <si>
    <t xml:space="preserve">0001-001-01-price</t>
  </si>
  <si>
    <t xml:space="preserve">0001-001-01-price_no_vat</t>
  </si>
  <si>
    <t xml:space="preserve">0001-001-01-vat</t>
  </si>
  <si>
    <t xml:space="preserve">0001-001-01-vat_rate</t>
  </si>
  <si>
    <t xml:space="preserve">0001-002-01-add_field1_value</t>
  </si>
  <si>
    <t xml:space="preserve">0001-002-01-add_field2_value</t>
  </si>
  <si>
    <t xml:space="preserve">0001-002-01-add_field3_value</t>
  </si>
  <si>
    <t xml:space="preserve">0001-002-01-add_field4_value</t>
  </si>
  <si>
    <t xml:space="preserve">0001-002-01-add_field5_value</t>
  </si>
  <si>
    <t xml:space="preserve">0001-002-01-add_field6_value</t>
  </si>
  <si>
    <t xml:space="preserve">0001-002-01-add_field7_value</t>
  </si>
  <si>
    <t xml:space="preserve">0001-002-01-add_field8_value</t>
  </si>
  <si>
    <t xml:space="preserve">0001-002-01-comment</t>
  </si>
  <si>
    <t xml:space="preserve">0001-002-01-comment_limit</t>
  </si>
  <si>
    <t xml:space="preserve">0001-002-01-offer</t>
  </si>
  <si>
    <t xml:space="preserve">0001-002-01-offer_n</t>
  </si>
  <si>
    <t xml:space="preserve">0001-002-01-offer_no_vat</t>
  </si>
  <si>
    <t xml:space="preserve">0001-002-01-price</t>
  </si>
  <si>
    <t xml:space="preserve">0001-002-01-price_no_vat</t>
  </si>
  <si>
    <t xml:space="preserve">0001-002-01-vat</t>
  </si>
  <si>
    <t xml:space="preserve">0001-002-01-vat_rate</t>
  </si>
  <si>
    <t xml:space="preserve">0001-003-01-add_field1_value</t>
  </si>
  <si>
    <t xml:space="preserve">0001-003-01-add_field2_value</t>
  </si>
  <si>
    <t xml:space="preserve">0001-003-01-add_field3_value</t>
  </si>
  <si>
    <t xml:space="preserve">0001-003-01-add_field4_value</t>
  </si>
  <si>
    <t xml:space="preserve">0001-003-01-add_field5_value</t>
  </si>
  <si>
    <t xml:space="preserve">0001-003-01-add_field6_value</t>
  </si>
  <si>
    <t xml:space="preserve">0001-003-01-add_field7_value</t>
  </si>
  <si>
    <t xml:space="preserve">0001-003-01-add_field8_value</t>
  </si>
  <si>
    <t xml:space="preserve">0001-003-01-comment</t>
  </si>
  <si>
    <t xml:space="preserve">0001-003-01-comment_limit</t>
  </si>
  <si>
    <t xml:space="preserve">0001-003-01-offer</t>
  </si>
  <si>
    <t xml:space="preserve">0001-003-01-offer_n</t>
  </si>
  <si>
    <t xml:space="preserve">0001-003-01-offer_no_vat</t>
  </si>
  <si>
    <t xml:space="preserve">0001-003-01-price</t>
  </si>
  <si>
    <t xml:space="preserve">0001-003-01-price_no_vat</t>
  </si>
  <si>
    <t xml:space="preserve">0001-003-01-vat</t>
  </si>
  <si>
    <t xml:space="preserve">0001-003-01-vat_rate</t>
  </si>
  <si>
    <t xml:space="preserve">0002-001-01-add_field1_value</t>
  </si>
  <si>
    <t xml:space="preserve">0002-001-01-add_field2_value</t>
  </si>
  <si>
    <t xml:space="preserve">0002-001-01-add_field3_value</t>
  </si>
  <si>
    <t xml:space="preserve">0002-001-01-add_field4_value</t>
  </si>
  <si>
    <t xml:space="preserve">0002-001-01-add_field5_value</t>
  </si>
  <si>
    <t xml:space="preserve">0002-001-01-add_field6_value</t>
  </si>
  <si>
    <t xml:space="preserve">0002-001-01-add_field7_value</t>
  </si>
  <si>
    <t xml:space="preserve">0002-001-01-add_field8_value</t>
  </si>
  <si>
    <t xml:space="preserve">0002-001-01-comment</t>
  </si>
  <si>
    <t xml:space="preserve">0002-001-01-comment_limit</t>
  </si>
  <si>
    <t xml:space="preserve">0002-001-01-offer</t>
  </si>
  <si>
    <t xml:space="preserve">0002-001-01-offer_n</t>
  </si>
  <si>
    <t xml:space="preserve">0002-001-01-offer_no_vat</t>
  </si>
  <si>
    <t xml:space="preserve">0002-001-01-price</t>
  </si>
  <si>
    <t xml:space="preserve">0002-001-01-price_no_vat</t>
  </si>
  <si>
    <t xml:space="preserve">0002-001-01-vat</t>
  </si>
  <si>
    <t xml:space="preserve">0002-001-01-vat_rate</t>
  </si>
  <si>
    <t xml:space="preserve">0002-002-01-add_field1_value</t>
  </si>
  <si>
    <t xml:space="preserve">0002-002-01-add_field2_value</t>
  </si>
  <si>
    <t xml:space="preserve">0002-002-01-add_field3_value</t>
  </si>
  <si>
    <t xml:space="preserve">0002-002-01-add_field4_value</t>
  </si>
  <si>
    <t xml:space="preserve">0002-002-01-add_field5_value</t>
  </si>
  <si>
    <t xml:space="preserve">0002-002-01-add_field6_value</t>
  </si>
  <si>
    <t xml:space="preserve">0002-002-01-add_field7_value</t>
  </si>
  <si>
    <t xml:space="preserve">0002-002-01-add_field8_value</t>
  </si>
  <si>
    <t xml:space="preserve">0002-002-01-comment</t>
  </si>
  <si>
    <t xml:space="preserve">0002-002-01-comment_limit</t>
  </si>
  <si>
    <t xml:space="preserve">0002-002-01-offer</t>
  </si>
  <si>
    <t xml:space="preserve">0002-002-01-offer_n</t>
  </si>
  <si>
    <t xml:space="preserve">0002-002-01-offer_no_vat</t>
  </si>
  <si>
    <t xml:space="preserve">0002-002-01-price</t>
  </si>
  <si>
    <t xml:space="preserve">0002-002-01-price_no_vat</t>
  </si>
  <si>
    <t xml:space="preserve">0002-002-01-vat</t>
  </si>
  <si>
    <t xml:space="preserve">0002-002-01-vat_rate</t>
  </si>
  <si>
    <t xml:space="preserve">0002-003-01-add_field1_value</t>
  </si>
  <si>
    <t xml:space="preserve">0002-003-01-add_field2_value</t>
  </si>
  <si>
    <t xml:space="preserve">0002-003-01-add_field3_value</t>
  </si>
  <si>
    <t xml:space="preserve">0002-003-01-add_field4_value</t>
  </si>
  <si>
    <t xml:space="preserve">0002-003-01-add_field5_value</t>
  </si>
  <si>
    <t xml:space="preserve">0002-003-01-add_field6_value</t>
  </si>
  <si>
    <t xml:space="preserve">0002-003-01-add_field7_value</t>
  </si>
  <si>
    <t xml:space="preserve">0002-003-01-add_field8_value</t>
  </si>
  <si>
    <t xml:space="preserve">0002-003-01-comment</t>
  </si>
  <si>
    <t xml:space="preserve">0002-003-01-comment_limit</t>
  </si>
  <si>
    <t xml:space="preserve">0002-003-01-offer</t>
  </si>
  <si>
    <t xml:space="preserve">0002-003-01-offer_n</t>
  </si>
  <si>
    <t xml:space="preserve">0002-003-01-offer_no_vat</t>
  </si>
  <si>
    <t xml:space="preserve">0002-003-01-price</t>
  </si>
  <si>
    <t xml:space="preserve">0002-003-01-price_no_vat</t>
  </si>
  <si>
    <t xml:space="preserve">0002-003-01-vat</t>
  </si>
  <si>
    <t xml:space="preserve">0002-003-01-vat_rate</t>
  </si>
  <si>
    <t xml:space="preserve">0003-001-01-add_field1_value</t>
  </si>
  <si>
    <t xml:space="preserve">0003-001-01-add_field2_value</t>
  </si>
  <si>
    <t xml:space="preserve">0003-001-01-add_field3_value</t>
  </si>
  <si>
    <t xml:space="preserve">0003-001-01-add_field4_value</t>
  </si>
  <si>
    <t xml:space="preserve">0003-001-01-add_field5_value</t>
  </si>
  <si>
    <t xml:space="preserve">0003-001-01-add_field6_value</t>
  </si>
  <si>
    <t xml:space="preserve">0003-001-01-add_field7_value</t>
  </si>
  <si>
    <t xml:space="preserve">0003-001-01-add_field8_value</t>
  </si>
  <si>
    <t xml:space="preserve">0003-001-01-comment</t>
  </si>
  <si>
    <t xml:space="preserve">0003-001-01-comment_limit</t>
  </si>
  <si>
    <t xml:space="preserve">0003-001-01-offer</t>
  </si>
  <si>
    <t xml:space="preserve">0003-001-01-offer_n</t>
  </si>
  <si>
    <t xml:space="preserve">0003-001-01-offer_no_vat</t>
  </si>
  <si>
    <t xml:space="preserve">0003-001-01-price</t>
  </si>
  <si>
    <t xml:space="preserve">0003-001-01-price_no_vat</t>
  </si>
  <si>
    <t xml:space="preserve">0003-001-01-vat</t>
  </si>
  <si>
    <t xml:space="preserve">0003-001-01-vat_rate</t>
  </si>
  <si>
    <t xml:space="preserve">0003-002-01-add_field1_value</t>
  </si>
  <si>
    <t xml:space="preserve">0003-002-01-add_field2_value</t>
  </si>
  <si>
    <t xml:space="preserve">0003-002-01-add_field3_value</t>
  </si>
  <si>
    <t xml:space="preserve">0003-002-01-add_field4_value</t>
  </si>
  <si>
    <t xml:space="preserve">0003-002-01-add_field5_value</t>
  </si>
  <si>
    <t xml:space="preserve">0003-002-01-add_field6_value</t>
  </si>
  <si>
    <t xml:space="preserve">0003-002-01-add_field7_value</t>
  </si>
  <si>
    <t xml:space="preserve">0003-002-01-add_field8_value</t>
  </si>
  <si>
    <t xml:space="preserve">0003-002-01-comment</t>
  </si>
  <si>
    <t xml:space="preserve">0003-002-01-comment_limit</t>
  </si>
  <si>
    <t xml:space="preserve">0003-002-01-offer</t>
  </si>
  <si>
    <t xml:space="preserve">0003-002-01-offer_n</t>
  </si>
  <si>
    <t xml:space="preserve">0003-002-01-offer_no_vat</t>
  </si>
  <si>
    <t xml:space="preserve">0003-002-01-price</t>
  </si>
  <si>
    <t xml:space="preserve">0003-002-01-price_no_vat</t>
  </si>
  <si>
    <t xml:space="preserve">0003-002-01-vat</t>
  </si>
  <si>
    <t xml:space="preserve">0003-002-01-vat_rate</t>
  </si>
  <si>
    <t xml:space="preserve">0003-003-01-add_field1_value</t>
  </si>
  <si>
    <t xml:space="preserve">0003-003-01-add_field2_value</t>
  </si>
  <si>
    <t xml:space="preserve">0003-003-01-add_field3_value</t>
  </si>
  <si>
    <t xml:space="preserve">0003-003-01-add_field4_value</t>
  </si>
  <si>
    <t xml:space="preserve">0003-003-01-add_field5_value</t>
  </si>
  <si>
    <t xml:space="preserve">0003-003-01-add_field6_value</t>
  </si>
  <si>
    <t xml:space="preserve">0003-003-01-add_field7_value</t>
  </si>
  <si>
    <t xml:space="preserve">0003-003-01-add_field8_value</t>
  </si>
  <si>
    <t xml:space="preserve">0003-003-01-comment</t>
  </si>
  <si>
    <t xml:space="preserve">0003-003-01-comment_limit</t>
  </si>
  <si>
    <t xml:space="preserve">0003-003-01-offer</t>
  </si>
  <si>
    <t xml:space="preserve">0003-003-01-offer_n</t>
  </si>
  <si>
    <t xml:space="preserve">0003-003-01-offer_no_vat</t>
  </si>
  <si>
    <t xml:space="preserve">0003-003-01-price</t>
  </si>
  <si>
    <t xml:space="preserve">0003-003-01-price_no_vat</t>
  </si>
  <si>
    <t xml:space="preserve">0003-003-01-vat</t>
  </si>
  <si>
    <t xml:space="preserve">0003-003-01-vat_rate</t>
  </si>
  <si>
    <t xml:space="preserve">0001-001-add_field1_value</t>
  </si>
  <si>
    <t xml:space="preserve">0001-001-add_field2_value</t>
  </si>
  <si>
    <t xml:space="preserve">0001-001-add_field3_value</t>
  </si>
  <si>
    <t xml:space="preserve">0001-001-add_field4_value</t>
  </si>
  <si>
    <t xml:space="preserve">0001-001-add_field5_value</t>
  </si>
  <si>
    <t xml:space="preserve">0001-001-add_field6_value</t>
  </si>
  <si>
    <t xml:space="preserve">0001-001-add_field7_value</t>
  </si>
  <si>
    <t xml:space="preserve">0001-001-add_field8_value</t>
  </si>
  <si>
    <t xml:space="preserve">0001-001-comment</t>
  </si>
  <si>
    <t xml:space="preserve">0001-001-comment_limit</t>
  </si>
  <si>
    <t xml:space="preserve">0001-001-offer</t>
  </si>
  <si>
    <t xml:space="preserve">0001-001-offer_n</t>
  </si>
  <si>
    <t xml:space="preserve">0001-001-offer_no_vat</t>
  </si>
  <si>
    <t xml:space="preserve">0001-001-price</t>
  </si>
  <si>
    <t xml:space="preserve">0001-001-price_no_vat</t>
  </si>
  <si>
    <t xml:space="preserve">0001-001-vat</t>
  </si>
  <si>
    <t xml:space="preserve">0001-001-vat_rate</t>
  </si>
  <si>
    <t xml:space="preserve">0001-002-add_field1_value</t>
  </si>
  <si>
    <t xml:space="preserve">0001-002-add_field2_value</t>
  </si>
  <si>
    <t xml:space="preserve">0001-002-add_field3_value</t>
  </si>
  <si>
    <t xml:space="preserve">0001-002-add_field4_value</t>
  </si>
  <si>
    <t xml:space="preserve">0001-002-add_field5_value</t>
  </si>
  <si>
    <t xml:space="preserve">0001-002-add_field6_value</t>
  </si>
  <si>
    <t xml:space="preserve">0001-002-add_field7_value</t>
  </si>
  <si>
    <t xml:space="preserve">0001-002-add_field8_value</t>
  </si>
  <si>
    <t xml:space="preserve">0001-002-comment</t>
  </si>
  <si>
    <t xml:space="preserve">0001-002-comment_limit</t>
  </si>
  <si>
    <t xml:space="preserve">0001-002-offer</t>
  </si>
  <si>
    <t xml:space="preserve">0001-002-offer_n</t>
  </si>
  <si>
    <t xml:space="preserve">0001-002-offer_no_vat</t>
  </si>
  <si>
    <t xml:space="preserve">0001-002-price</t>
  </si>
  <si>
    <t xml:space="preserve">0001-002-price_no_vat</t>
  </si>
  <si>
    <t xml:space="preserve">0001-002-vat</t>
  </si>
  <si>
    <t xml:space="preserve">0001-002-vat_rate</t>
  </si>
  <si>
    <t xml:space="preserve">0001-003-add_field1_value</t>
  </si>
  <si>
    <t xml:space="preserve">0001-003-add_field2_value</t>
  </si>
  <si>
    <t xml:space="preserve">0001-003-add_field3_value</t>
  </si>
  <si>
    <t xml:space="preserve">0001-003-add_field4_value</t>
  </si>
  <si>
    <t xml:space="preserve">0001-003-add_field5_value</t>
  </si>
  <si>
    <t xml:space="preserve">0001-003-add_field6_value</t>
  </si>
  <si>
    <t xml:space="preserve">0001-003-add_field7_value</t>
  </si>
  <si>
    <t xml:space="preserve">0001-003-add_field8_value</t>
  </si>
  <si>
    <t xml:space="preserve">0001-003-comment</t>
  </si>
  <si>
    <t xml:space="preserve">0001-003-comment_limit</t>
  </si>
  <si>
    <t xml:space="preserve">0001-003-offer</t>
  </si>
  <si>
    <t xml:space="preserve">0001-003-offer_n</t>
  </si>
  <si>
    <t xml:space="preserve">0001-003-offer_no_vat</t>
  </si>
  <si>
    <t xml:space="preserve">0001-003-price</t>
  </si>
  <si>
    <t xml:space="preserve">0001-003-price_no_vat</t>
  </si>
  <si>
    <t xml:space="preserve">0001-003-vat</t>
  </si>
  <si>
    <t xml:space="preserve">0001-003-vat_rate</t>
  </si>
  <si>
    <t xml:space="preserve">0002-001-add_field1_value</t>
  </si>
  <si>
    <t xml:space="preserve">0002-001-add_field2_value</t>
  </si>
  <si>
    <t xml:space="preserve">0002-001-add_field3_value</t>
  </si>
  <si>
    <t xml:space="preserve">0002-001-add_field4_value</t>
  </si>
  <si>
    <t xml:space="preserve">0002-001-add_field5_value</t>
  </si>
  <si>
    <t xml:space="preserve">0002-001-add_field6_value</t>
  </si>
  <si>
    <t xml:space="preserve">0002-001-add_field7_value</t>
  </si>
  <si>
    <t xml:space="preserve">0002-001-add_field8_value</t>
  </si>
  <si>
    <t xml:space="preserve">0002-001-comment</t>
  </si>
  <si>
    <t xml:space="preserve">0002-001-comment_limit</t>
  </si>
  <si>
    <t xml:space="preserve">0002-001-offer</t>
  </si>
  <si>
    <t xml:space="preserve">0002-001-offer_n</t>
  </si>
  <si>
    <t xml:space="preserve">0002-001-offer_no_vat</t>
  </si>
  <si>
    <t xml:space="preserve">0002-001-price</t>
  </si>
  <si>
    <t xml:space="preserve">0002-001-price_no_vat</t>
  </si>
  <si>
    <t xml:space="preserve">0002-001-vat</t>
  </si>
  <si>
    <t xml:space="preserve">0002-001-vat_rate</t>
  </si>
  <si>
    <t xml:space="preserve">0002-002-add_field1_value</t>
  </si>
  <si>
    <t xml:space="preserve">0002-002-add_field2_value</t>
  </si>
  <si>
    <t xml:space="preserve">0002-002-add_field3_value</t>
  </si>
  <si>
    <t xml:space="preserve">0002-002-add_field4_value</t>
  </si>
  <si>
    <t xml:space="preserve">0002-002-add_field5_value</t>
  </si>
  <si>
    <t xml:space="preserve">0002-002-add_field6_value</t>
  </si>
  <si>
    <t xml:space="preserve">0002-002-add_field7_value</t>
  </si>
  <si>
    <t xml:space="preserve">0002-002-add_field8_value</t>
  </si>
  <si>
    <t xml:space="preserve">0002-002-comment</t>
  </si>
  <si>
    <t xml:space="preserve">0002-002-comment_limit</t>
  </si>
  <si>
    <t xml:space="preserve">0002-002-offer</t>
  </si>
  <si>
    <t xml:space="preserve">0002-002-offer_n</t>
  </si>
  <si>
    <t xml:space="preserve">0002-002-offer_no_vat</t>
  </si>
  <si>
    <t xml:space="preserve">0002-002-price</t>
  </si>
  <si>
    <t xml:space="preserve">0002-002-price_no_vat</t>
  </si>
  <si>
    <t xml:space="preserve">0002-002-vat</t>
  </si>
  <si>
    <t xml:space="preserve">0002-002-vat_rate</t>
  </si>
  <si>
    <t xml:space="preserve">0002-003-add_field1_value</t>
  </si>
  <si>
    <t xml:space="preserve">0002-003-add_field2_value</t>
  </si>
  <si>
    <t xml:space="preserve">0002-003-add_field3_value</t>
  </si>
  <si>
    <t xml:space="preserve">0002-003-add_field4_value</t>
  </si>
  <si>
    <t xml:space="preserve">0002-003-add_field5_value</t>
  </si>
  <si>
    <t xml:space="preserve">0002-003-add_field6_value</t>
  </si>
  <si>
    <t xml:space="preserve">0002-003-add_field7_value</t>
  </si>
  <si>
    <t xml:space="preserve">0002-003-add_field8_value</t>
  </si>
  <si>
    <t xml:space="preserve">0002-003-comment</t>
  </si>
  <si>
    <t xml:space="preserve">0002-003-comment_limit</t>
  </si>
  <si>
    <t xml:space="preserve">0002-003-offer</t>
  </si>
  <si>
    <t xml:space="preserve">0002-003-offer_n</t>
  </si>
  <si>
    <t xml:space="preserve">0002-003-offer_no_vat</t>
  </si>
  <si>
    <t xml:space="preserve">0002-003-price</t>
  </si>
  <si>
    <t xml:space="preserve">0002-003-price_no_vat</t>
  </si>
  <si>
    <t xml:space="preserve">0002-003-vat</t>
  </si>
  <si>
    <t xml:space="preserve">0002-003-vat_rate</t>
  </si>
  <si>
    <t xml:space="preserve">0003-001-add_field1_value</t>
  </si>
  <si>
    <t xml:space="preserve">0003-001-add_field2_value</t>
  </si>
  <si>
    <t xml:space="preserve">0003-001-add_field3_value</t>
  </si>
  <si>
    <t xml:space="preserve">0003-001-add_field4_value</t>
  </si>
  <si>
    <t xml:space="preserve">0003-001-add_field5_value</t>
  </si>
  <si>
    <t xml:space="preserve">0003-001-add_field6_value</t>
  </si>
  <si>
    <t xml:space="preserve">0003-001-add_field7_value</t>
  </si>
  <si>
    <t xml:space="preserve">0003-001-add_field8_value</t>
  </si>
  <si>
    <t xml:space="preserve">0003-001-comment</t>
  </si>
  <si>
    <t xml:space="preserve">0003-001-comment_limit</t>
  </si>
  <si>
    <t xml:space="preserve">0003-001-offer</t>
  </si>
  <si>
    <t xml:space="preserve">0003-001-offer_n</t>
  </si>
  <si>
    <t xml:space="preserve">0003-001-offer_no_vat</t>
  </si>
  <si>
    <t xml:space="preserve">0003-001-price</t>
  </si>
  <si>
    <t xml:space="preserve">0003-001-price_no_vat</t>
  </si>
  <si>
    <t xml:space="preserve">0003-001-vat</t>
  </si>
  <si>
    <t xml:space="preserve">0003-001-vat_rate</t>
  </si>
  <si>
    <t xml:space="preserve">0003-002-add_field1_value</t>
  </si>
  <si>
    <t xml:space="preserve">0003-002-add_field2_value</t>
  </si>
  <si>
    <t xml:space="preserve">0003-002-add_field3_value</t>
  </si>
  <si>
    <t xml:space="preserve">0003-002-add_field4_value</t>
  </si>
  <si>
    <t xml:space="preserve">0003-002-add_field5_value</t>
  </si>
  <si>
    <t xml:space="preserve">0003-002-add_field6_value</t>
  </si>
  <si>
    <t xml:space="preserve">0003-002-add_field7_value</t>
  </si>
  <si>
    <t xml:space="preserve">0003-002-add_field8_value</t>
  </si>
  <si>
    <t xml:space="preserve">0003-002-comment</t>
  </si>
  <si>
    <t xml:space="preserve">0003-002-comment_limit</t>
  </si>
  <si>
    <t xml:space="preserve">0003-002-offer</t>
  </si>
  <si>
    <t xml:space="preserve">0003-002-offer_n</t>
  </si>
  <si>
    <t xml:space="preserve">0003-002-offer_no_vat</t>
  </si>
  <si>
    <t xml:space="preserve">0003-002-price</t>
  </si>
  <si>
    <t xml:space="preserve">0003-002-price_no_vat</t>
  </si>
  <si>
    <t xml:space="preserve">0003-002-vat</t>
  </si>
  <si>
    <t xml:space="preserve">0003-002-vat_rate</t>
  </si>
  <si>
    <t xml:space="preserve">0003-003-add_field1_value</t>
  </si>
  <si>
    <t xml:space="preserve">0003-003-add_field2_value</t>
  </si>
  <si>
    <t xml:space="preserve">0003-003-add_field3_value</t>
  </si>
  <si>
    <t xml:space="preserve">0003-003-add_field4_value</t>
  </si>
  <si>
    <t xml:space="preserve">0003-003-add_field5_value</t>
  </si>
  <si>
    <t xml:space="preserve">0003-003-add_field6_value</t>
  </si>
  <si>
    <t xml:space="preserve">0003-003-add_field7_value</t>
  </si>
  <si>
    <t xml:space="preserve">0003-003-add_field8_value</t>
  </si>
  <si>
    <t xml:space="preserve">0003-003-comment</t>
  </si>
  <si>
    <t xml:space="preserve">0003-003-comment_limit</t>
  </si>
  <si>
    <t xml:space="preserve">0003-003-offer</t>
  </si>
  <si>
    <t xml:space="preserve">0003-003-offer_n</t>
  </si>
  <si>
    <t xml:space="preserve">0003-003-offer_no_vat</t>
  </si>
  <si>
    <t xml:space="preserve">0003-003-price</t>
  </si>
  <si>
    <t xml:space="preserve">0003-003-price_no_vat</t>
  </si>
  <si>
    <t xml:space="preserve">0003-003-vat</t>
  </si>
  <si>
    <t xml:space="preserve">0003-003-vat_rate</t>
  </si>
  <si>
    <t xml:space="preserve">Сегодня</t>
  </si>
  <si>
    <t xml:space="preserve">Участников:</t>
  </si>
  <si>
    <t xml:space="preserve">Количество товаров:</t>
  </si>
  <si>
    <t xml:space="preserve">Стадий:</t>
  </si>
  <si>
    <t xml:space="preserve">company_width</t>
  </si>
  <si>
    <t xml:space="preserve">Количество колонок, которые занимает компания на листе КЛ для одной стадии</t>
  </si>
  <si>
    <t xml:space="preserve">Размер блока Offr</t>
  </si>
  <si>
    <t xml:space="preserve">Размер блока на компанию:</t>
  </si>
  <si>
    <t xml:space="preserve">Число записей в Offr</t>
  </si>
  <si>
    <t xml:space="preserve">Число блоков в Offr по вертикали</t>
  </si>
  <si>
    <t xml:space="preserve">Размер блока Lts</t>
  </si>
  <si>
    <t xml:space="preserve">truncate_rule</t>
  </si>
  <si>
    <t xml:space="preserve">КЛТ:O48:companies*stages*4:items</t>
  </si>
  <si>
    <t xml:space="preserve">КЛ:L40:companies*stages*4:items</t>
  </si>
  <si>
    <t xml:space="preserve">Участники:C2:9:companies</t>
  </si>
  <si>
    <t xml:space="preserve">УчастникиТ:C2:9:companies</t>
  </si>
  <si>
    <t xml:space="preserve">Версия шаблона</t>
  </si>
  <si>
    <t xml:space="preserve">v47.500x50</t>
  </si>
  <si>
    <t xml:space="preserve">Аукцион или нет</t>
  </si>
  <si>
    <t xml:space="preserve">1 - аукцион, 2 - нет</t>
  </si>
  <si>
    <t xml:space="preserve">1 Открытый тендер на закупку</t>
  </si>
  <si>
    <t xml:space="preserve">2 Запрос котировок</t>
  </si>
  <si>
    <t xml:space="preserve">3 Открытый тендер на продажу</t>
  </si>
  <si>
    <t xml:space="preserve">4 Закрытый тендер на закупку</t>
  </si>
  <si>
    <t xml:space="preserve">5 Открытый аукцион на закупку</t>
  </si>
  <si>
    <t xml:space="preserve">6 Закрытый аукцион на закупку</t>
  </si>
  <si>
    <t xml:space="preserve">7 Закрытый тендер на продажу</t>
  </si>
  <si>
    <t xml:space="preserve">8 Аукцион на продажу</t>
  </si>
  <si>
    <t xml:space="preserve">9 Закрытый аукцион на продажу</t>
  </si>
  <si>
    <t xml:space="preserve">Номер колонки:</t>
  </si>
  <si>
    <t xml:space="preserve">Метка 1го поля:</t>
  </si>
  <si>
    <t xml:space="preserve">1й ключик 1й стадии предложения  компании:</t>
  </si>
  <si>
    <t xml:space="preserve">Компания:</t>
  </si>
  <si>
    <t xml:space="preserve">Номер компании</t>
  </si>
  <si>
    <t xml:space="preserve">Стадия:</t>
  </si>
  <si>
    <t xml:space="preserve">Метка 1й колонки стадии</t>
  </si>
  <si>
    <t xml:space="preserve">1й ключик каждой стадии предложения  компании:</t>
  </si>
  <si>
    <t xml:space="preserve">Поле:</t>
  </si>
  <si>
    <t xml:space="preserve">gost</t>
  </si>
  <si>
    <t xml:space="preserve">quantity</t>
  </si>
  <si>
    <t xml:space="preserve">measure</t>
  </si>
  <si>
    <t xml:space="preserve">offer_no_vat</t>
  </si>
  <si>
    <t xml:space="preserve">price_no_vat</t>
  </si>
  <si>
    <t xml:space="preserve">offer</t>
  </si>
  <si>
    <t xml:space="preserve">price</t>
  </si>
  <si>
    <t xml:space="preserve">Минимальные цены</t>
  </si>
  <si>
    <t xml:space="preserve">Инкотермс:</t>
  </si>
  <si>
    <t xml:space="preserve">Организатор:</t>
  </si>
  <si>
    <t xml:space="preserve">Тара:</t>
  </si>
  <si>
    <t xml:space="preserve">Участники:</t>
  </si>
  <si>
    <t xml:space="preserve">Город:</t>
  </si>
  <si>
    <t xml:space="preserve">ИНН:</t>
  </si>
  <si>
    <t xml:space="preserve">Общий рейтинг:</t>
  </si>
  <si>
    <t xml:space="preserve">Индивидуальный рейтинг:</t>
  </si>
  <si>
    <t xml:space="preserve">Комментарии:</t>
  </si>
  <si>
    <t xml:space="preserve">НДС, %</t>
  </si>
  <si>
    <t xml:space="preserve">Анкета:</t>
  </si>
  <si>
    <t xml:space="preserve">10 полей</t>
  </si>
  <si>
    <t xml:space="preserve">№</t>
  </si>
  <si>
    <t xml:space="preserve">Товар</t>
  </si>
  <si>
    <t xml:space="preserve">Гост</t>
  </si>
  <si>
    <t xml:space="preserve">Коммент.</t>
  </si>
  <si>
    <t xml:space="preserve">Кол-во</t>
  </si>
  <si>
    <t xml:space="preserve">Ед. изм.</t>
  </si>
  <si>
    <t xml:space="preserve">к-во предложений</t>
  </si>
  <si>
    <t xml:space="preserve">Цена (без НДС)</t>
  </si>
  <si>
    <t xml:space="preserve">Поставщик</t>
  </si>
  <si>
    <t xml:space="preserve">Сумма (без НДС)</t>
  </si>
  <si>
    <t xml:space="preserve">Сумма  (в т.ч. НДС)</t>
  </si>
  <si>
    <t xml:space="preserve">Цена  (в т.ч. НДС)</t>
  </si>
  <si>
    <t xml:space="preserve">Итого с транспортировкой:</t>
  </si>
  <si>
    <t xml:space="preserve">Транспортировка:</t>
  </si>
  <si>
    <t xml:space="preserve">Итого:</t>
  </si>
  <si>
    <t xml:space="preserve">Компания</t>
  </si>
  <si>
    <t xml:space="preserve">ID</t>
  </si>
  <si>
    <t xml:space="preserve">Город</t>
  </si>
  <si>
    <t xml:space="preserve">ИНН</t>
  </si>
  <si>
    <t xml:space="preserve">Телефон</t>
  </si>
  <si>
    <t xml:space="preserve">e-mail</t>
  </si>
  <si>
    <t xml:space="preserve">Контактное лицо</t>
  </si>
  <si>
    <t xml:space="preserve">К-во предложений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</si>
</sst>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General"/>
    <numFmt numFmtId="167" formatCode="0.00"/>
    <numFmt numFmtId="168" formatCode="#,##0.00"/>
    <numFmt numFmtId="169" formatCode="0.0000"/>
    <numFmt numFmtId="170" formatCode="0.000"/>
    <numFmt numFmtId="171" formatCode="#,##0.000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9"/>
      <color rgb="FF333333"/>
      <name val="Calibri"/>
      <family val="2"/>
      <charset val="204"/>
    </font>
    <font>
      <b val="true"/>
      <i val="true"/>
      <sz val="11"/>
      <color rgb="FF333333"/>
      <name val="Calibri"/>
      <family val="2"/>
      <charset val="204"/>
    </font>
    <font>
      <sz val="9"/>
      <name val="Calibri"/>
      <family val="2"/>
      <charset val="204"/>
    </font>
    <font>
      <sz val="11"/>
      <color rgb="FFFFFFFF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  <font>
      <sz val="9"/>
      <color rgb="FF333333"/>
      <name val="Calibri"/>
      <family val="2"/>
      <charset val="204"/>
    </font>
    <font>
      <b val="true"/>
      <sz val="9"/>
      <color rgb="FF333333"/>
      <name val="Calibri"/>
      <family val="2"/>
      <charset val="204"/>
    </font>
    <font>
      <sz val="9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E7E6E6"/>
        <bgColor rgb="FFF2F2F2"/>
      </patternFill>
    </fill>
    <fill>
      <patternFill patternType="solid">
        <fgColor rgb="FF92D050"/>
        <bgColor rgb="FFC0C0C0"/>
      </patternFill>
    </fill>
    <fill>
      <patternFill patternType="solid">
        <fgColor rgb="FFFFF2CC"/>
        <bgColor rgb="FFF2F2F2"/>
      </patternFill>
    </fill>
    <fill>
      <patternFill patternType="solid">
        <fgColor rgb="FFF2F2F2"/>
        <bgColor rgb="FFE7E6E6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808080"/>
      </top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2" borderId="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2" applyFont="true" applyBorder="true" applyAlignment="true" applyProtection="true">
      <alignment horizontal="left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4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6" fillId="0" borderId="0" xfId="22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fals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7" fillId="5" borderId="0" xfId="2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6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5" borderId="0" xfId="20" applyFont="true" applyBorder="true" applyAlignment="false" applyProtection="true">
      <alignment horizontal="general" vertical="center" textRotation="0" wrapText="false" indent="0" shrinkToFit="false"/>
      <protection locked="true" hidden="true"/>
    </xf>
    <xf numFmtId="164" fontId="8" fillId="0" borderId="0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7" fillId="5" borderId="0" xfId="20" applyFont="true" applyBorder="true" applyAlignment="false" applyProtection="true">
      <alignment horizontal="general" vertical="center" textRotation="0" wrapText="false" indent="0" shrinkToFit="false"/>
      <protection locked="true" hidden="true"/>
    </xf>
    <xf numFmtId="164" fontId="8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1" fillId="0" borderId="0" xfId="2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6" fontId="12" fillId="0" borderId="0" xfId="22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6" fontId="1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0" xfId="20" applyFont="true" applyBorder="false" applyAlignment="false" applyProtection="true">
      <alignment horizontal="general" vertical="center" textRotation="0" wrapText="false" indent="0" shrinkToFit="false"/>
      <protection locked="true" hidden="true"/>
    </xf>
    <xf numFmtId="164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5" fontId="1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2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13" fillId="0" borderId="0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6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20" applyFont="false" applyBorder="true" applyAlignment="false" applyProtection="true">
      <alignment horizontal="general" vertical="center" textRotation="0" wrapText="false" indent="0" shrinkToFit="false"/>
      <protection locked="true" hidden="false"/>
    </xf>
    <xf numFmtId="166" fontId="4" fillId="0" borderId="0" xfId="20" applyFont="false" applyBorder="true" applyAlignment="false" applyProtection="true">
      <alignment horizontal="general" vertical="center" textRotation="0" wrapText="false" indent="0" shrinkToFit="false"/>
      <protection locked="true" hidden="true"/>
    </xf>
    <xf numFmtId="166" fontId="13" fillId="0" borderId="0" xfId="22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0" xfId="22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3" borderId="3" xfId="24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3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2" borderId="4" xfId="22" applyFont="fals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3" borderId="2" xfId="24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6" fillId="3" borderId="2" xfId="24" applyFont="false" applyBorder="false" applyAlignment="false" applyProtection="true">
      <alignment horizontal="left" vertical="bottom" textRotation="0" wrapText="false" indent="0" shrinkToFit="false"/>
      <protection locked="true" hidden="true"/>
    </xf>
    <xf numFmtId="164" fontId="6" fillId="3" borderId="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22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7" fontId="6" fillId="6" borderId="5" xfId="24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7" fontId="6" fillId="6" borderId="5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6" borderId="5" xfId="24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5" fontId="6" fillId="6" borderId="5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9" fontId="6" fillId="6" borderId="5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6" borderId="5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2" borderId="1" xfId="22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4" fillId="2" borderId="1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6" fontId="4" fillId="2" borderId="1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4" fillId="2" borderId="1" xfId="22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4" fillId="2" borderId="1" xfId="2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4" fillId="0" borderId="0" xfId="20" applyFont="false" applyBorder="false" applyAlignment="true" applyProtection="true">
      <alignment horizontal="right" vertical="center" textRotation="0" wrapText="false" indent="0" shrinkToFit="false"/>
      <protection locked="true" hidden="true"/>
    </xf>
    <xf numFmtId="164" fontId="6" fillId="3" borderId="5" xfId="24" applyFont="true" applyBorder="true" applyAlignment="false" applyProtection="true">
      <alignment horizontal="left" vertical="bottom" textRotation="0" wrapText="false" indent="0" shrinkToFit="false"/>
      <protection locked="true" hidden="true"/>
    </xf>
    <xf numFmtId="164" fontId="6" fillId="3" borderId="5" xfId="24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5" fontId="4" fillId="2" borderId="1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4" fillId="2" borderId="1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4" fillId="2" borderId="1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6" fillId="0" borderId="0" xfId="22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6" fillId="0" borderId="0" xfId="22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5" fontId="13" fillId="0" borderId="0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1" fontId="4" fillId="2" borderId="1" xfId="22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4" fillId="2" borderId="1" xfId="22" applyFont="true" applyBorder="true" applyAlignment="true" applyProtection="true">
      <alignment horizontal="general" vertical="center" textRotation="0" wrapText="false" indent="0" shrinkToFit="false"/>
      <protection locked="true" hidden="tru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  <cellStyle name="Пояснение 2" xfId="22"/>
    <cellStyle name="ТелоТаблицы" xfId="23"/>
    <cellStyle name="ШапкаТаблицы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1.28"/>
    <col collapsed="false" customWidth="true" hidden="false" outlineLevel="0" max="2" min="2" style="0" width="17.14"/>
    <col collapsed="false" customWidth="true" hidden="false" outlineLevel="0" max="3" min="3" style="0" width="31.43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5" hidden="false" customHeight="false" outlineLevel="0" collapsed="false">
      <c r="A2" s="0" t="s">
        <v>4</v>
      </c>
      <c r="B2" s="0" t="s">
        <v>5</v>
      </c>
      <c r="C2" s="0" t="n">
        <v>3</v>
      </c>
      <c r="D2" s="0" t="s">
        <v>5</v>
      </c>
    </row>
    <row r="3" customFormat="false" ht="15" hidden="false" customHeight="false" outlineLevel="0" collapsed="false">
      <c r="A3" s="0" t="s">
        <v>6</v>
      </c>
      <c r="B3" s="0" t="s">
        <v>7</v>
      </c>
      <c r="C3" s="0" t="n">
        <v>3</v>
      </c>
      <c r="D3" s="0" t="s">
        <v>7</v>
      </c>
    </row>
    <row r="4" customFormat="false" ht="15" hidden="false" customHeight="false" outlineLevel="0" collapsed="false">
      <c r="A4" s="0" t="s">
        <v>8</v>
      </c>
      <c r="C4" s="0" t="n">
        <v>18</v>
      </c>
      <c r="D4" s="0" t="s">
        <v>9</v>
      </c>
    </row>
    <row r="5" customFormat="false" ht="15" hidden="false" customHeight="false" outlineLevel="0" collapsed="false">
      <c r="A5" s="0" t="s">
        <v>10</v>
      </c>
      <c r="C5" s="0" t="n">
        <v>17</v>
      </c>
      <c r="D5" s="0" t="s">
        <v>11</v>
      </c>
    </row>
    <row r="6" customFormat="false" ht="15" hidden="false" customHeight="false" outlineLevel="0" collapsed="false">
      <c r="A6" s="0" t="s">
        <v>12</v>
      </c>
      <c r="C6" s="0" t="n">
        <v>1</v>
      </c>
      <c r="D6" s="0" t="s">
        <v>13</v>
      </c>
    </row>
    <row r="7" customFormat="false" ht="15" hidden="false" customHeight="false" outlineLevel="0" collapsed="false">
      <c r="A7" s="0" t="s">
        <v>14</v>
      </c>
      <c r="D7" s="0" t="s">
        <v>15</v>
      </c>
    </row>
    <row r="8" customFormat="false" ht="15" hidden="false" customHeight="false" outlineLevel="0" collapsed="false">
      <c r="A8" s="0" t="s">
        <v>16</v>
      </c>
      <c r="D8" s="0" t="s">
        <v>17</v>
      </c>
    </row>
    <row r="9" customFormat="false" ht="15" hidden="false" customHeight="false" outlineLevel="0" collapsed="false">
      <c r="A9" s="0" t="s">
        <v>18</v>
      </c>
      <c r="D9" s="0" t="s">
        <v>19</v>
      </c>
    </row>
    <row r="10" customFormat="false" ht="15" hidden="false" customHeight="false" outlineLevel="0" collapsed="false">
      <c r="A10" s="0" t="s">
        <v>20</v>
      </c>
      <c r="D10" s="0" t="s">
        <v>21</v>
      </c>
    </row>
    <row r="11" customFormat="false" ht="15" hidden="false" customHeight="false" outlineLevel="0" collapsed="false">
      <c r="A11" s="0" t="s">
        <v>22</v>
      </c>
      <c r="D11" s="0" t="s">
        <v>23</v>
      </c>
    </row>
    <row r="12" customFormat="false" ht="15" hidden="false" customHeight="false" outlineLevel="0" collapsed="false">
      <c r="A12" s="0" t="s">
        <v>24</v>
      </c>
      <c r="D12" s="0" t="s">
        <v>25</v>
      </c>
    </row>
    <row r="13" customFormat="false" ht="15" hidden="false" customHeight="false" outlineLevel="0" collapsed="false">
      <c r="A13" s="0" t="s">
        <v>26</v>
      </c>
      <c r="D13" s="0" t="s">
        <v>27</v>
      </c>
    </row>
    <row r="14" customFormat="false" ht="15" hidden="false" customHeight="false" outlineLevel="0" collapsed="false">
      <c r="A14" s="0" t="s">
        <v>28</v>
      </c>
      <c r="D14" s="0" t="s">
        <v>29</v>
      </c>
    </row>
    <row r="15" customFormat="false" ht="15" hidden="false" customHeight="false" outlineLevel="0" collapsed="false">
      <c r="A15" s="0" t="s">
        <v>30</v>
      </c>
      <c r="B15" s="0" t="s">
        <v>31</v>
      </c>
      <c r="C15" s="0" t="s">
        <v>32</v>
      </c>
      <c r="D15" s="0" t="s">
        <v>33</v>
      </c>
    </row>
    <row r="16" customFormat="false" ht="15" hidden="false" customHeight="false" outlineLevel="0" collapsed="false">
      <c r="A16" s="0" t="s">
        <v>34</v>
      </c>
      <c r="C16" s="0" t="n">
        <v>270</v>
      </c>
      <c r="D16" s="0" t="s">
        <v>35</v>
      </c>
    </row>
    <row r="17" customFormat="false" ht="15" hidden="false" customHeight="false" outlineLevel="0" collapsed="false">
      <c r="A17" s="0" t="s">
        <v>36</v>
      </c>
      <c r="B17" s="0" t="s">
        <v>37</v>
      </c>
      <c r="C17" s="0" t="s">
        <v>38</v>
      </c>
      <c r="D17" s="0" t="s">
        <v>39</v>
      </c>
    </row>
    <row r="18" customFormat="false" ht="15" hidden="false" customHeight="false" outlineLevel="0" collapsed="false">
      <c r="A18" s="0" t="s">
        <v>40</v>
      </c>
      <c r="B18" s="0" t="s">
        <v>41</v>
      </c>
      <c r="C18" s="0" t="n">
        <v>3</v>
      </c>
      <c r="D18" s="0" t="s">
        <v>41</v>
      </c>
    </row>
    <row r="19" customFormat="false" ht="15" hidden="false" customHeight="false" outlineLevel="0" collapsed="false">
      <c r="A19" s="0" t="s">
        <v>42</v>
      </c>
      <c r="C19" s="0" t="n">
        <v>0</v>
      </c>
      <c r="D19" s="0" t="s">
        <v>43</v>
      </c>
    </row>
    <row r="20" customFormat="false" ht="15" hidden="false" customHeight="false" outlineLevel="0" collapsed="false">
      <c r="A20" s="0" t="s">
        <v>44</v>
      </c>
      <c r="B20" s="0" t="s">
        <v>45</v>
      </c>
      <c r="C20" s="0" t="s">
        <v>46</v>
      </c>
      <c r="D20" s="0" t="s">
        <v>47</v>
      </c>
    </row>
    <row r="21" customFormat="false" ht="15" hidden="false" customHeight="false" outlineLevel="0" collapsed="false">
      <c r="A21" s="0" t="s">
        <v>48</v>
      </c>
      <c r="C21" s="0" t="s">
        <v>49</v>
      </c>
      <c r="D21" s="0" t="s">
        <v>50</v>
      </c>
    </row>
    <row r="22" customFormat="false" ht="15" hidden="false" customHeight="false" outlineLevel="0" collapsed="false">
      <c r="A22" s="0" t="s">
        <v>51</v>
      </c>
      <c r="C22" s="0" t="s">
        <v>52</v>
      </c>
      <c r="D22" s="0" t="s">
        <v>53</v>
      </c>
    </row>
    <row r="23" customFormat="false" ht="15" hidden="false" customHeight="false" outlineLevel="0" collapsed="false">
      <c r="A23" s="0" t="s">
        <v>54</v>
      </c>
      <c r="B23" s="0" t="s">
        <v>55</v>
      </c>
      <c r="C23" s="0" t="n">
        <f aca="true">TODAY()</f>
        <v>45734</v>
      </c>
      <c r="D23" s="0" t="s">
        <v>55</v>
      </c>
    </row>
    <row r="24" customFormat="false" ht="15" hidden="false" customHeight="false" outlineLevel="0" collapsed="false">
      <c r="A24" s="0" t="s">
        <v>56</v>
      </c>
      <c r="B24" s="0" t="s">
        <v>57</v>
      </c>
      <c r="D24" s="0" t="s">
        <v>57</v>
      </c>
    </row>
    <row r="25" customFormat="false" ht="15" hidden="false" customHeight="false" outlineLevel="0" collapsed="false">
      <c r="A25" s="0" t="s">
        <v>58</v>
      </c>
      <c r="D25" s="0" t="s">
        <v>59</v>
      </c>
    </row>
    <row r="26" customFormat="false" ht="15" hidden="false" customHeight="false" outlineLevel="0" collapsed="false">
      <c r="A26" s="0" t="s">
        <v>60</v>
      </c>
      <c r="C26" s="0" t="n">
        <v>342</v>
      </c>
      <c r="D26" s="0" t="s">
        <v>61</v>
      </c>
    </row>
    <row r="27" customFormat="false" ht="15" hidden="false" customHeight="false" outlineLevel="0" collapsed="false">
      <c r="A27" s="0" t="s">
        <v>62</v>
      </c>
      <c r="B27" s="0" t="s">
        <v>63</v>
      </c>
      <c r="C27" s="0" t="s">
        <v>64</v>
      </c>
      <c r="D27" s="0" t="s">
        <v>65</v>
      </c>
    </row>
    <row r="28" customFormat="false" ht="15" hidden="false" customHeight="false" outlineLevel="0" collapsed="false">
      <c r="A28" s="0" t="s">
        <v>66</v>
      </c>
      <c r="B28" s="0" t="s">
        <v>67</v>
      </c>
      <c r="C28" s="0" t="n">
        <v>3</v>
      </c>
      <c r="D28" s="0" t="s">
        <v>67</v>
      </c>
    </row>
    <row r="29" customFormat="false" ht="15" hidden="false" customHeight="false" outlineLevel="0" collapsed="false">
      <c r="A29" s="0" t="s">
        <v>68</v>
      </c>
      <c r="C29" s="0" t="s">
        <v>69</v>
      </c>
      <c r="D29" s="0" t="s">
        <v>70</v>
      </c>
    </row>
    <row r="30" customFormat="false" ht="15" hidden="false" customHeight="false" outlineLevel="0" collapsed="false">
      <c r="A30" s="0" t="s">
        <v>71</v>
      </c>
      <c r="B30" s="0" t="s">
        <v>72</v>
      </c>
      <c r="C30" s="0" t="s">
        <v>73</v>
      </c>
      <c r="D30" s="0" t="s">
        <v>74</v>
      </c>
    </row>
    <row r="31" customFormat="false" ht="15" hidden="false" customHeight="false" outlineLevel="0" collapsed="false">
      <c r="A31" s="0" t="s">
        <v>75</v>
      </c>
      <c r="C31" s="0" t="n">
        <v>0</v>
      </c>
      <c r="D31" s="0" t="s">
        <v>76</v>
      </c>
    </row>
    <row r="32" customFormat="false" ht="15" hidden="false" customHeight="false" outlineLevel="0" collapsed="false">
      <c r="A32" s="0" t="s">
        <v>77</v>
      </c>
      <c r="B32" s="0" t="s">
        <v>72</v>
      </c>
      <c r="C32" s="0" t="s">
        <v>78</v>
      </c>
      <c r="D32" s="0" t="s">
        <v>79</v>
      </c>
    </row>
    <row r="33" customFormat="false" ht="15" hidden="false" customHeight="false" outlineLevel="0" collapsed="false">
      <c r="A33" s="0" t="s">
        <v>80</v>
      </c>
      <c r="B33" s="0" t="s">
        <v>81</v>
      </c>
      <c r="C33" s="0" t="n">
        <v>0</v>
      </c>
      <c r="D33" s="0" t="s">
        <v>81</v>
      </c>
    </row>
    <row r="34" customFormat="false" ht="15" hidden="false" customHeight="false" outlineLevel="0" collapsed="false">
      <c r="A34" s="0" t="s">
        <v>82</v>
      </c>
      <c r="B34" s="0" t="s">
        <v>83</v>
      </c>
      <c r="C34" s="0" t="n">
        <v>1</v>
      </c>
      <c r="D34" s="0" t="s">
        <v>83</v>
      </c>
    </row>
    <row r="35" customFormat="false" ht="15" hidden="false" customHeight="false" outlineLevel="0" collapsed="false">
      <c r="A35" s="0" t="s">
        <v>84</v>
      </c>
      <c r="C35" s="0" t="s">
        <v>85</v>
      </c>
      <c r="D35" s="0" t="s">
        <v>86</v>
      </c>
    </row>
    <row r="36" customFormat="false" ht="15" hidden="false" customHeight="false" outlineLevel="0" collapsed="false">
      <c r="A36" s="0" t="s">
        <v>87</v>
      </c>
      <c r="C36" s="0" t="s">
        <v>88</v>
      </c>
      <c r="D36" s="0" t="s">
        <v>89</v>
      </c>
    </row>
    <row r="37" customFormat="false" ht="15" hidden="false" customHeight="false" outlineLevel="0" collapsed="false">
      <c r="A37" s="0" t="s">
        <v>90</v>
      </c>
      <c r="C37" s="0" t="s">
        <v>91</v>
      </c>
      <c r="D37" s="0" t="s">
        <v>92</v>
      </c>
    </row>
    <row r="38" customFormat="false" ht="15" hidden="false" customHeight="false" outlineLevel="0" collapsed="false">
      <c r="A38" s="0" t="s">
        <v>93</v>
      </c>
      <c r="C38" s="0" t="s">
        <v>94</v>
      </c>
      <c r="D38" s="0" t="s">
        <v>95</v>
      </c>
    </row>
    <row r="39" customFormat="false" ht="15" hidden="false" customHeight="false" outlineLevel="0" collapsed="false">
      <c r="A39" s="0" t="s">
        <v>96</v>
      </c>
      <c r="C39" s="0" t="s">
        <v>85</v>
      </c>
      <c r="D39" s="0" t="s">
        <v>97</v>
      </c>
    </row>
    <row r="40" customFormat="false" ht="15" hidden="false" customHeight="false" outlineLevel="0" collapsed="false">
      <c r="A40" s="0" t="s">
        <v>98</v>
      </c>
      <c r="C40" s="0" t="s">
        <v>99</v>
      </c>
      <c r="D40" s="0" t="s">
        <v>100</v>
      </c>
    </row>
    <row r="41" customFormat="false" ht="15" hidden="false" customHeight="false" outlineLevel="0" collapsed="false">
      <c r="A41" s="0" t="s">
        <v>101</v>
      </c>
      <c r="B41" s="0" t="s">
        <v>102</v>
      </c>
      <c r="C41" s="0" t="s">
        <v>103</v>
      </c>
      <c r="D41" s="0" t="s">
        <v>104</v>
      </c>
    </row>
    <row r="42" customFormat="false" ht="15" hidden="false" customHeight="false" outlineLevel="0" collapsed="false">
      <c r="A42" s="0" t="s">
        <v>105</v>
      </c>
      <c r="B42" s="0" t="s">
        <v>106</v>
      </c>
      <c r="D42" s="0" t="s">
        <v>106</v>
      </c>
    </row>
    <row r="43" customFormat="false" ht="15" hidden="false" customHeight="false" outlineLevel="0" collapsed="false">
      <c r="A43" s="0" t="s">
        <v>107</v>
      </c>
      <c r="B43" s="0" t="s">
        <v>108</v>
      </c>
      <c r="D43" s="0" t="s">
        <v>108</v>
      </c>
    </row>
    <row r="44" customFormat="false" ht="15" hidden="false" customHeight="false" outlineLevel="0" collapsed="false">
      <c r="A44" s="0" t="s">
        <v>109</v>
      </c>
      <c r="B44" s="0" t="s">
        <v>110</v>
      </c>
      <c r="D44" s="0" t="s">
        <v>110</v>
      </c>
    </row>
    <row r="45" customFormat="false" ht="15" hidden="false" customHeight="false" outlineLevel="0" collapsed="false">
      <c r="A45" s="0" t="s">
        <v>111</v>
      </c>
      <c r="B45" s="0" t="s">
        <v>102</v>
      </c>
      <c r="C45" s="0" t="s">
        <v>112</v>
      </c>
      <c r="D45" s="0" t="s">
        <v>113</v>
      </c>
    </row>
    <row r="46" customFormat="false" ht="15" hidden="false" customHeight="false" outlineLevel="0" collapsed="false">
      <c r="A46" s="0" t="s">
        <v>114</v>
      </c>
      <c r="B46" s="0" t="s">
        <v>115</v>
      </c>
      <c r="C46" s="0" t="n">
        <v>304320</v>
      </c>
      <c r="D46" s="0" t="s">
        <v>116</v>
      </c>
    </row>
    <row r="47" customFormat="false" ht="15" hidden="false" customHeight="false" outlineLevel="0" collapsed="false">
      <c r="A47" s="0" t="s">
        <v>117</v>
      </c>
      <c r="B47" s="0" t="s">
        <v>118</v>
      </c>
      <c r="C47" s="0" t="s">
        <v>119</v>
      </c>
      <c r="D47" s="0" t="s">
        <v>120</v>
      </c>
    </row>
    <row r="48" customFormat="false" ht="15" hidden="false" customHeight="false" outlineLevel="0" collapsed="false">
      <c r="A48" s="0" t="s">
        <v>121</v>
      </c>
      <c r="B48" s="0" t="s">
        <v>122</v>
      </c>
      <c r="C48" s="0" t="s">
        <v>123</v>
      </c>
      <c r="D48" s="0" t="s">
        <v>124</v>
      </c>
    </row>
    <row r="49" customFormat="false" ht="15" hidden="false" customHeight="false" outlineLevel="0" collapsed="false">
      <c r="A49" s="0" t="s">
        <v>125</v>
      </c>
      <c r="B49" s="0" t="s">
        <v>126</v>
      </c>
      <c r="C49" s="0" t="s">
        <v>123</v>
      </c>
      <c r="D49" s="0" t="s">
        <v>127</v>
      </c>
    </row>
    <row r="50" customFormat="false" ht="15" hidden="false" customHeight="false" outlineLevel="0" collapsed="false">
      <c r="A50" s="0" t="s">
        <v>128</v>
      </c>
      <c r="B50" s="0" t="s">
        <v>129</v>
      </c>
      <c r="D50" s="0" t="s">
        <v>130</v>
      </c>
    </row>
    <row r="51" customFormat="false" ht="15" hidden="false" customHeight="false" outlineLevel="0" collapsed="false">
      <c r="A51" s="0" t="s">
        <v>131</v>
      </c>
      <c r="B51" s="0" t="s">
        <v>132</v>
      </c>
      <c r="C51" s="0" t="s">
        <v>133</v>
      </c>
      <c r="D51" s="0" t="s">
        <v>134</v>
      </c>
    </row>
    <row r="52" customFormat="false" ht="15" hidden="false" customHeight="false" outlineLevel="0" collapsed="false">
      <c r="A52" s="0" t="s">
        <v>135</v>
      </c>
      <c r="C52" s="0" t="n">
        <v>1</v>
      </c>
      <c r="D52" s="0" t="s">
        <v>136</v>
      </c>
    </row>
    <row r="53" customFormat="false" ht="15" hidden="false" customHeight="false" outlineLevel="0" collapsed="false">
      <c r="A53" s="0" t="s">
        <v>137</v>
      </c>
      <c r="B53" s="0" t="s">
        <v>138</v>
      </c>
      <c r="C53" s="0" t="s">
        <v>139</v>
      </c>
      <c r="D53" s="0" t="s">
        <v>140</v>
      </c>
    </row>
    <row r="54" customFormat="false" ht="15" hidden="false" customHeight="false" outlineLevel="0" collapsed="false">
      <c r="A54" s="0" t="s">
        <v>141</v>
      </c>
      <c r="B54" s="0" t="s">
        <v>142</v>
      </c>
      <c r="C54" s="0" t="s">
        <v>143</v>
      </c>
      <c r="D54" s="0" t="s">
        <v>144</v>
      </c>
    </row>
    <row r="55" customFormat="false" ht="15" hidden="false" customHeight="false" outlineLevel="0" collapsed="false">
      <c r="A55" s="0" t="s">
        <v>145</v>
      </c>
      <c r="C55" s="0" t="s">
        <v>143</v>
      </c>
      <c r="D55" s="0" t="s">
        <v>146</v>
      </c>
    </row>
    <row r="56" customFormat="false" ht="15" hidden="false" customHeight="false" outlineLevel="0" collapsed="false">
      <c r="A56" s="0" t="s">
        <v>147</v>
      </c>
      <c r="B56" s="0" t="s">
        <v>148</v>
      </c>
      <c r="C56" s="0" t="s">
        <v>149</v>
      </c>
      <c r="D56" s="0" t="s">
        <v>148</v>
      </c>
    </row>
    <row r="57" customFormat="false" ht="15" hidden="false" customHeight="false" outlineLevel="0" collapsed="false">
      <c r="A57" s="0" t="s">
        <v>150</v>
      </c>
      <c r="B57" s="0" t="s">
        <v>151</v>
      </c>
      <c r="C57" s="0" t="n">
        <v>0</v>
      </c>
      <c r="D57" s="0" t="s">
        <v>152</v>
      </c>
    </row>
    <row r="58" customFormat="false" ht="15" hidden="false" customHeight="false" outlineLevel="0" collapsed="false">
      <c r="A58" s="0" t="s">
        <v>153</v>
      </c>
      <c r="B58" s="0" t="s">
        <v>154</v>
      </c>
      <c r="C58" s="0" t="n">
        <v>0</v>
      </c>
      <c r="D58" s="0" t="s">
        <v>154</v>
      </c>
    </row>
    <row r="59" customFormat="false" ht="15" hidden="false" customHeight="false" outlineLevel="0" collapsed="false">
      <c r="A59" s="0" t="s">
        <v>155</v>
      </c>
      <c r="B59" s="0" t="s">
        <v>156</v>
      </c>
      <c r="D59" s="0" t="s">
        <v>157</v>
      </c>
    </row>
    <row r="60" customFormat="false" ht="15" hidden="false" customHeight="false" outlineLevel="0" collapsed="false">
      <c r="A60" s="0" t="s">
        <v>158</v>
      </c>
      <c r="D60" s="0" t="s">
        <v>159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1.28"/>
    <col collapsed="false" customWidth="true" hidden="false" outlineLevel="0" max="2" min="2" style="0" width="17.14"/>
    <col collapsed="false" customWidth="true" hidden="false" outlineLevel="0" max="3" min="3" style="0" width="31.43"/>
  </cols>
  <sheetData>
    <row r="1" customFormat="false" ht="15" hidden="false" customHeight="false" outlineLevel="0" collapsed="false">
      <c r="A1" s="0" t="s">
        <v>160</v>
      </c>
      <c r="B1" s="0" t="s">
        <v>161</v>
      </c>
    </row>
    <row r="2" customFormat="false" ht="15" hidden="false" customHeight="false" outlineLevel="0" collapsed="false">
      <c r="A2" s="0" t="s">
        <v>162</v>
      </c>
    </row>
    <row r="3" customFormat="false" ht="15" hidden="false" customHeight="false" outlineLevel="0" collapsed="false">
      <c r="A3" s="0" t="s">
        <v>163</v>
      </c>
    </row>
    <row r="4" customFormat="false" ht="15" hidden="false" customHeight="false" outlineLevel="0" collapsed="false">
      <c r="A4" s="0" t="s">
        <v>164</v>
      </c>
    </row>
    <row r="5" customFormat="false" ht="15" hidden="false" customHeight="false" outlineLevel="0" collapsed="false">
      <c r="A5" s="0" t="s">
        <v>165</v>
      </c>
    </row>
    <row r="6" customFormat="false" ht="15" hidden="false" customHeight="false" outlineLevel="0" collapsed="false">
      <c r="A6" s="0" t="s">
        <v>166</v>
      </c>
      <c r="B6" s="0" t="n">
        <v>5298500</v>
      </c>
    </row>
    <row r="7" customFormat="false" ht="15" hidden="false" customHeight="false" outlineLevel="0" collapsed="false">
      <c r="A7" s="0" t="s">
        <v>167</v>
      </c>
    </row>
    <row r="8" customFormat="false" ht="15" hidden="false" customHeight="false" outlineLevel="0" collapsed="false">
      <c r="A8" s="0" t="s">
        <v>168</v>
      </c>
    </row>
    <row r="9" customFormat="false" ht="15" hidden="false" customHeight="false" outlineLevel="0" collapsed="false">
      <c r="A9" s="0" t="s">
        <v>169</v>
      </c>
    </row>
    <row r="10" customFormat="false" ht="15" hidden="false" customHeight="false" outlineLevel="0" collapsed="false">
      <c r="A10" s="0" t="s">
        <v>170</v>
      </c>
    </row>
    <row r="11" customFormat="false" ht="15" hidden="false" customHeight="false" outlineLevel="0" collapsed="false">
      <c r="A11" s="0" t="s">
        <v>171</v>
      </c>
    </row>
    <row r="12" customFormat="false" ht="15" hidden="false" customHeight="false" outlineLevel="0" collapsed="false">
      <c r="A12" s="0" t="s">
        <v>172</v>
      </c>
    </row>
    <row r="13" customFormat="false" ht="15" hidden="false" customHeight="false" outlineLevel="0" collapsed="false">
      <c r="A13" s="0" t="s">
        <v>173</v>
      </c>
      <c r="B13" s="0" t="s">
        <v>174</v>
      </c>
    </row>
    <row r="14" customFormat="false" ht="15" hidden="false" customHeight="false" outlineLevel="0" collapsed="false">
      <c r="A14" s="0" t="s">
        <v>175</v>
      </c>
      <c r="B14" s="0" t="s">
        <v>176</v>
      </c>
    </row>
    <row r="15" customFormat="false" ht="15" hidden="false" customHeight="false" outlineLevel="0" collapsed="false">
      <c r="A15" s="0" t="s">
        <v>177</v>
      </c>
    </row>
    <row r="16" customFormat="false" ht="15" hidden="false" customHeight="false" outlineLevel="0" collapsed="false">
      <c r="A16" s="0" t="s">
        <v>178</v>
      </c>
    </row>
    <row r="17" customFormat="false" ht="15" hidden="false" customHeight="false" outlineLevel="0" collapsed="false">
      <c r="A17" s="0" t="s">
        <v>179</v>
      </c>
      <c r="B17" s="0" t="n">
        <v>1</v>
      </c>
    </row>
    <row r="18" customFormat="false" ht="15" hidden="false" customHeight="false" outlineLevel="0" collapsed="false">
      <c r="A18" s="0" t="s">
        <v>180</v>
      </c>
      <c r="B18" s="0" t="n">
        <v>0</v>
      </c>
    </row>
    <row r="19" customFormat="false" ht="15" hidden="false" customHeight="false" outlineLevel="0" collapsed="false">
      <c r="A19" s="0" t="s">
        <v>181</v>
      </c>
    </row>
    <row r="20" customFormat="false" ht="15" hidden="false" customHeight="false" outlineLevel="0" collapsed="false">
      <c r="A20" s="0" t="s">
        <v>182</v>
      </c>
    </row>
    <row r="21" customFormat="false" ht="15" hidden="false" customHeight="false" outlineLevel="0" collapsed="false">
      <c r="A21" s="0" t="s">
        <v>183</v>
      </c>
    </row>
    <row r="22" customFormat="false" ht="15" hidden="false" customHeight="false" outlineLevel="0" collapsed="false">
      <c r="A22" s="0" t="s">
        <v>184</v>
      </c>
    </row>
    <row r="23" customFormat="false" ht="15" hidden="false" customHeight="false" outlineLevel="0" collapsed="false">
      <c r="A23" s="0" t="s">
        <v>185</v>
      </c>
    </row>
    <row r="24" customFormat="false" ht="15" hidden="false" customHeight="false" outlineLevel="0" collapsed="false">
      <c r="A24" s="0" t="s">
        <v>186</v>
      </c>
      <c r="B24" s="0" t="n">
        <v>5298499</v>
      </c>
    </row>
    <row r="25" customFormat="false" ht="15" hidden="false" customHeight="false" outlineLevel="0" collapsed="false">
      <c r="A25" s="0" t="s">
        <v>187</v>
      </c>
    </row>
    <row r="26" customFormat="false" ht="15" hidden="false" customHeight="false" outlineLevel="0" collapsed="false">
      <c r="A26" s="0" t="s">
        <v>188</v>
      </c>
    </row>
    <row r="27" customFormat="false" ht="15" hidden="false" customHeight="false" outlineLevel="0" collapsed="false">
      <c r="A27" s="0" t="s">
        <v>189</v>
      </c>
    </row>
    <row r="28" customFormat="false" ht="15" hidden="false" customHeight="false" outlineLevel="0" collapsed="false">
      <c r="A28" s="0" t="s">
        <v>190</v>
      </c>
    </row>
    <row r="29" customFormat="false" ht="15" hidden="false" customHeight="false" outlineLevel="0" collapsed="false">
      <c r="A29" s="0" t="s">
        <v>191</v>
      </c>
    </row>
    <row r="30" customFormat="false" ht="15" hidden="false" customHeight="false" outlineLevel="0" collapsed="false">
      <c r="A30" s="0" t="s">
        <v>192</v>
      </c>
    </row>
    <row r="31" customFormat="false" ht="15" hidden="false" customHeight="false" outlineLevel="0" collapsed="false">
      <c r="A31" s="0" t="s">
        <v>193</v>
      </c>
      <c r="B31" s="0" t="s">
        <v>194</v>
      </c>
    </row>
    <row r="32" customFormat="false" ht="15" hidden="false" customHeight="false" outlineLevel="0" collapsed="false">
      <c r="A32" s="0" t="s">
        <v>195</v>
      </c>
      <c r="B32" s="0" t="s">
        <v>196</v>
      </c>
    </row>
    <row r="33" customFormat="false" ht="15" hidden="false" customHeight="false" outlineLevel="0" collapsed="false">
      <c r="A33" s="0" t="s">
        <v>197</v>
      </c>
    </row>
    <row r="34" customFormat="false" ht="15" hidden="false" customHeight="false" outlineLevel="0" collapsed="false">
      <c r="A34" s="0" t="s">
        <v>198</v>
      </c>
      <c r="B34" s="0" t="s">
        <v>199</v>
      </c>
    </row>
    <row r="35" customFormat="false" ht="15" hidden="false" customHeight="false" outlineLevel="0" collapsed="false">
      <c r="A35" s="0" t="s">
        <v>200</v>
      </c>
      <c r="B35" s="0" t="n">
        <v>1</v>
      </c>
    </row>
    <row r="36" customFormat="false" ht="15" hidden="false" customHeight="false" outlineLevel="0" collapsed="false">
      <c r="A36" s="0" t="s">
        <v>201</v>
      </c>
      <c r="B36" s="0" t="n">
        <v>0</v>
      </c>
    </row>
    <row r="37" customFormat="false" ht="15" hidden="false" customHeight="false" outlineLevel="0" collapsed="false">
      <c r="A37" s="0" t="s">
        <v>202</v>
      </c>
    </row>
    <row r="38" customFormat="false" ht="15" hidden="false" customHeight="false" outlineLevel="0" collapsed="false">
      <c r="A38" s="0" t="s">
        <v>203</v>
      </c>
    </row>
    <row r="39" customFormat="false" ht="15" hidden="false" customHeight="false" outlineLevel="0" collapsed="false">
      <c r="A39" s="0" t="s">
        <v>204</v>
      </c>
    </row>
    <row r="40" customFormat="false" ht="15" hidden="false" customHeight="false" outlineLevel="0" collapsed="false">
      <c r="A40" s="0" t="s">
        <v>205</v>
      </c>
    </row>
    <row r="41" customFormat="false" ht="15" hidden="false" customHeight="false" outlineLevel="0" collapsed="false">
      <c r="A41" s="0" t="s">
        <v>206</v>
      </c>
    </row>
    <row r="42" customFormat="false" ht="15" hidden="false" customHeight="false" outlineLevel="0" collapsed="false">
      <c r="A42" s="0" t="s">
        <v>207</v>
      </c>
      <c r="B42" s="0" t="n">
        <v>5298498</v>
      </c>
    </row>
    <row r="43" customFormat="false" ht="15" hidden="false" customHeight="false" outlineLevel="0" collapsed="false">
      <c r="A43" s="0" t="s">
        <v>208</v>
      </c>
    </row>
    <row r="44" customFormat="false" ht="15" hidden="false" customHeight="false" outlineLevel="0" collapsed="false">
      <c r="A44" s="0" t="s">
        <v>209</v>
      </c>
    </row>
    <row r="45" customFormat="false" ht="15" hidden="false" customHeight="false" outlineLevel="0" collapsed="false">
      <c r="A45" s="0" t="s">
        <v>210</v>
      </c>
    </row>
    <row r="46" customFormat="false" ht="15" hidden="false" customHeight="false" outlineLevel="0" collapsed="false">
      <c r="A46" s="0" t="s">
        <v>211</v>
      </c>
    </row>
    <row r="47" customFormat="false" ht="15" hidden="false" customHeight="false" outlineLevel="0" collapsed="false">
      <c r="A47" s="0" t="s">
        <v>212</v>
      </c>
    </row>
    <row r="48" customFormat="false" ht="15" hidden="false" customHeight="false" outlineLevel="0" collapsed="false">
      <c r="A48" s="0" t="s">
        <v>213</v>
      </c>
    </row>
    <row r="49" customFormat="false" ht="15" hidden="false" customHeight="false" outlineLevel="0" collapsed="false">
      <c r="A49" s="0" t="s">
        <v>214</v>
      </c>
      <c r="B49" s="0" t="s">
        <v>194</v>
      </c>
    </row>
    <row r="50" customFormat="false" ht="15" hidden="false" customHeight="false" outlineLevel="0" collapsed="false">
      <c r="A50" s="0" t="s">
        <v>215</v>
      </c>
      <c r="B50" s="0" t="s">
        <v>216</v>
      </c>
    </row>
    <row r="51" customFormat="false" ht="15" hidden="false" customHeight="false" outlineLevel="0" collapsed="false">
      <c r="A51" s="0" t="s">
        <v>217</v>
      </c>
    </row>
    <row r="52" customFormat="false" ht="15" hidden="false" customHeight="false" outlineLevel="0" collapsed="false">
      <c r="A52" s="0" t="s">
        <v>218</v>
      </c>
    </row>
    <row r="53" customFormat="false" ht="15" hidden="false" customHeight="false" outlineLevel="0" collapsed="false">
      <c r="A53" s="0" t="s">
        <v>219</v>
      </c>
      <c r="B53" s="0" t="n">
        <v>10</v>
      </c>
    </row>
    <row r="54" customFormat="false" ht="15" hidden="false" customHeight="false" outlineLevel="0" collapsed="false">
      <c r="A54" s="0" t="s">
        <v>220</v>
      </c>
      <c r="B54" s="0" t="n">
        <v>0</v>
      </c>
    </row>
    <row r="55" customFormat="false" ht="15" hidden="false" customHeight="false" outlineLevel="0" collapsed="false">
      <c r="A55" s="0" t="s">
        <v>221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1.28"/>
    <col collapsed="false" customWidth="true" hidden="false" outlineLevel="0" max="2" min="2" style="0" width="17.14"/>
    <col collapsed="false" customWidth="true" hidden="false" outlineLevel="0" max="3" min="3" style="0" width="31.43"/>
  </cols>
  <sheetData>
    <row r="1" customFormat="false" ht="15" hidden="false" customHeight="false" outlineLevel="0" collapsed="false">
      <c r="A1" s="0" t="s">
        <v>222</v>
      </c>
      <c r="B1" s="0" t="s">
        <v>161</v>
      </c>
    </row>
    <row r="2" customFormat="false" ht="15" hidden="false" customHeight="false" outlineLevel="0" collapsed="false">
      <c r="A2" s="0" t="s">
        <v>223</v>
      </c>
      <c r="B2" s="0" t="s">
        <v>224</v>
      </c>
    </row>
    <row r="3" customFormat="false" ht="15" hidden="false" customHeight="false" outlineLevel="0" collapsed="false">
      <c r="A3" s="0" t="s">
        <v>225</v>
      </c>
    </row>
    <row r="4" customFormat="false" ht="15" hidden="false" customHeight="false" outlineLevel="0" collapsed="false">
      <c r="A4" s="0" t="s">
        <v>226</v>
      </c>
      <c r="B4" s="0" t="n">
        <v>290</v>
      </c>
    </row>
    <row r="5" customFormat="false" ht="15" hidden="false" customHeight="false" outlineLevel="0" collapsed="false">
      <c r="A5" s="0" t="s">
        <v>227</v>
      </c>
      <c r="B5" s="0" t="s">
        <v>228</v>
      </c>
    </row>
    <row r="6" customFormat="false" ht="15" hidden="false" customHeight="false" outlineLevel="0" collapsed="false">
      <c r="A6" s="0" t="s">
        <v>229</v>
      </c>
    </row>
    <row r="7" customFormat="false" ht="15" hidden="false" customHeight="false" outlineLevel="0" collapsed="false">
      <c r="A7" s="0" t="s">
        <v>230</v>
      </c>
    </row>
    <row r="8" customFormat="false" ht="15" hidden="false" customHeight="false" outlineLevel="0" collapsed="false">
      <c r="A8" s="0" t="s">
        <v>231</v>
      </c>
    </row>
    <row r="9" customFormat="false" ht="15" hidden="false" customHeight="false" outlineLevel="0" collapsed="false">
      <c r="A9" s="0" t="s">
        <v>232</v>
      </c>
      <c r="B9" s="0" t="s">
        <v>233</v>
      </c>
    </row>
    <row r="10" customFormat="false" ht="15" hidden="false" customHeight="false" outlineLevel="0" collapsed="false">
      <c r="A10" s="0" t="s">
        <v>234</v>
      </c>
      <c r="B10" s="0" t="n">
        <v>12</v>
      </c>
    </row>
    <row r="11" customFormat="false" ht="15" hidden="false" customHeight="false" outlineLevel="0" collapsed="false">
      <c r="A11" s="0" t="s">
        <v>235</v>
      </c>
      <c r="B11" s="0" t="s">
        <v>236</v>
      </c>
    </row>
    <row r="12" customFormat="false" ht="15" hidden="false" customHeight="false" outlineLevel="0" collapsed="false">
      <c r="A12" s="0" t="s">
        <v>237</v>
      </c>
      <c r="B12" s="0" t="s">
        <v>238</v>
      </c>
    </row>
    <row r="13" customFormat="false" ht="15" hidden="false" customHeight="false" outlineLevel="0" collapsed="false">
      <c r="A13" s="0" t="s">
        <v>239</v>
      </c>
      <c r="B13" s="0" t="s">
        <v>240</v>
      </c>
    </row>
    <row r="14" customFormat="false" ht="15" hidden="false" customHeight="false" outlineLevel="0" collapsed="false">
      <c r="A14" s="0" t="s">
        <v>241</v>
      </c>
      <c r="B14" s="0" t="n">
        <v>2</v>
      </c>
    </row>
    <row r="15" customFormat="false" ht="15" hidden="false" customHeight="false" outlineLevel="0" collapsed="false">
      <c r="A15" s="0" t="s">
        <v>242</v>
      </c>
      <c r="B15" s="0" t="n">
        <v>2</v>
      </c>
    </row>
    <row r="16" customFormat="false" ht="15" hidden="false" customHeight="false" outlineLevel="0" collapsed="false">
      <c r="A16" s="0" t="s">
        <v>243</v>
      </c>
      <c r="B16" s="0" t="s">
        <v>238</v>
      </c>
    </row>
    <row r="17" customFormat="false" ht="15" hidden="false" customHeight="false" outlineLevel="0" collapsed="false">
      <c r="A17" s="0" t="s">
        <v>244</v>
      </c>
      <c r="B17" s="0" t="n">
        <v>0</v>
      </c>
    </row>
    <row r="18" customFormat="false" ht="15" hidden="false" customHeight="false" outlineLevel="0" collapsed="false">
      <c r="A18" s="0" t="s">
        <v>245</v>
      </c>
      <c r="B18" s="0" t="s">
        <v>246</v>
      </c>
    </row>
    <row r="19" customFormat="false" ht="15" hidden="false" customHeight="false" outlineLevel="0" collapsed="false">
      <c r="A19" s="0" t="s">
        <v>247</v>
      </c>
      <c r="B19" s="1" t="s">
        <v>248</v>
      </c>
    </row>
    <row r="20" customFormat="false" ht="15" hidden="false" customHeight="false" outlineLevel="0" collapsed="false">
      <c r="A20" s="0" t="s">
        <v>249</v>
      </c>
      <c r="B20" s="0" t="n">
        <v>154293</v>
      </c>
    </row>
    <row r="21" customFormat="false" ht="15" hidden="false" customHeight="false" outlineLevel="0" collapsed="false">
      <c r="A21" s="0" t="s">
        <v>250</v>
      </c>
      <c r="B21" s="0" t="s">
        <v>251</v>
      </c>
    </row>
    <row r="22" customFormat="false" ht="15" hidden="false" customHeight="false" outlineLevel="0" collapsed="false">
      <c r="A22" s="0" t="s">
        <v>252</v>
      </c>
    </row>
    <row r="23" customFormat="false" ht="15" hidden="false" customHeight="false" outlineLevel="0" collapsed="false">
      <c r="A23" s="0" t="s">
        <v>253</v>
      </c>
    </row>
    <row r="24" customFormat="false" ht="15" hidden="false" customHeight="false" outlineLevel="0" collapsed="false">
      <c r="A24" s="0" t="s">
        <v>254</v>
      </c>
    </row>
    <row r="25" customFormat="false" ht="15" hidden="false" customHeight="false" outlineLevel="0" collapsed="false">
      <c r="A25" s="0" t="s">
        <v>255</v>
      </c>
      <c r="B25" s="0" t="s">
        <v>256</v>
      </c>
    </row>
    <row r="26" customFormat="false" ht="15" hidden="false" customHeight="false" outlineLevel="0" collapsed="false">
      <c r="A26" s="0" t="s">
        <v>257</v>
      </c>
      <c r="B26" s="0" t="n">
        <v>10</v>
      </c>
    </row>
    <row r="27" customFormat="false" ht="15" hidden="false" customHeight="false" outlineLevel="0" collapsed="false">
      <c r="A27" s="0" t="s">
        <v>258</v>
      </c>
      <c r="B27" s="0" t="s">
        <v>259</v>
      </c>
    </row>
    <row r="28" customFormat="false" ht="15" hidden="false" customHeight="false" outlineLevel="0" collapsed="false">
      <c r="A28" s="0" t="s">
        <v>260</v>
      </c>
      <c r="B28" s="0" t="s">
        <v>261</v>
      </c>
    </row>
    <row r="29" customFormat="false" ht="15" hidden="false" customHeight="false" outlineLevel="0" collapsed="false">
      <c r="A29" s="0" t="s">
        <v>262</v>
      </c>
      <c r="B29" s="0" t="s">
        <v>263</v>
      </c>
    </row>
    <row r="30" customFormat="false" ht="15" hidden="false" customHeight="false" outlineLevel="0" collapsed="false">
      <c r="A30" s="0" t="s">
        <v>264</v>
      </c>
      <c r="B30" s="0" t="n">
        <v>2</v>
      </c>
    </row>
    <row r="31" customFormat="false" ht="15" hidden="false" customHeight="false" outlineLevel="0" collapsed="false">
      <c r="A31" s="0" t="s">
        <v>265</v>
      </c>
      <c r="B31" s="0" t="n">
        <v>2</v>
      </c>
    </row>
    <row r="32" customFormat="false" ht="15" hidden="false" customHeight="false" outlineLevel="0" collapsed="false">
      <c r="A32" s="0" t="s">
        <v>266</v>
      </c>
      <c r="B32" s="0" t="s">
        <v>261</v>
      </c>
    </row>
    <row r="33" customFormat="false" ht="15" hidden="false" customHeight="false" outlineLevel="0" collapsed="false">
      <c r="A33" s="0" t="s">
        <v>267</v>
      </c>
      <c r="B33" s="0" t="n">
        <v>2200</v>
      </c>
    </row>
    <row r="34" customFormat="false" ht="15" hidden="false" customHeight="false" outlineLevel="0" collapsed="false">
      <c r="A34" s="0" t="s">
        <v>268</v>
      </c>
      <c r="B34" s="0" t="s">
        <v>269</v>
      </c>
    </row>
    <row r="35" customFormat="false" ht="15" hidden="false" customHeight="false" outlineLevel="0" collapsed="false">
      <c r="A35" s="0" t="s">
        <v>270</v>
      </c>
      <c r="B35" s="1" t="s">
        <v>248</v>
      </c>
    </row>
    <row r="36" customFormat="false" ht="15" hidden="false" customHeight="false" outlineLevel="0" collapsed="false">
      <c r="A36" s="0" t="s">
        <v>271</v>
      </c>
      <c r="B36" s="0" t="n">
        <v>154294</v>
      </c>
    </row>
    <row r="37" customFormat="false" ht="15" hidden="false" customHeight="false" outlineLevel="0" collapsed="false">
      <c r="A37" s="0" t="s">
        <v>272</v>
      </c>
      <c r="B37" s="0" t="s">
        <v>273</v>
      </c>
    </row>
    <row r="38" customFormat="false" ht="15" hidden="false" customHeight="false" outlineLevel="0" collapsed="false">
      <c r="A38" s="0" t="s">
        <v>274</v>
      </c>
    </row>
    <row r="39" customFormat="false" ht="15" hidden="false" customHeight="false" outlineLevel="0" collapsed="false">
      <c r="A39" s="0" t="s">
        <v>275</v>
      </c>
    </row>
    <row r="40" customFormat="false" ht="15" hidden="false" customHeight="false" outlineLevel="0" collapsed="false">
      <c r="A40" s="0" t="s">
        <v>276</v>
      </c>
    </row>
    <row r="41" customFormat="false" ht="15" hidden="false" customHeight="false" outlineLevel="0" collapsed="false">
      <c r="A41" s="0" t="s">
        <v>277</v>
      </c>
      <c r="B41" s="0" t="s">
        <v>278</v>
      </c>
    </row>
    <row r="42" customFormat="false" ht="15" hidden="false" customHeight="false" outlineLevel="0" collapsed="false">
      <c r="A42" s="0" t="s">
        <v>279</v>
      </c>
      <c r="B42" s="0" t="n">
        <v>18</v>
      </c>
    </row>
    <row r="43" customFormat="false" ht="15" hidden="false" customHeight="false" outlineLevel="0" collapsed="false">
      <c r="A43" s="0" t="s">
        <v>280</v>
      </c>
      <c r="B43" s="0" t="s">
        <v>281</v>
      </c>
    </row>
    <row r="44" customFormat="false" ht="15" hidden="false" customHeight="false" outlineLevel="0" collapsed="false">
      <c r="A44" s="0" t="s">
        <v>282</v>
      </c>
      <c r="B44" s="0" t="s">
        <v>283</v>
      </c>
    </row>
    <row r="45" customFormat="false" ht="15" hidden="false" customHeight="false" outlineLevel="0" collapsed="false">
      <c r="A45" s="0" t="s">
        <v>284</v>
      </c>
      <c r="B45" s="0" t="s">
        <v>285</v>
      </c>
    </row>
    <row r="46" customFormat="false" ht="15" hidden="false" customHeight="false" outlineLevel="0" collapsed="false">
      <c r="A46" s="0" t="s">
        <v>286</v>
      </c>
      <c r="B46" s="0" t="n">
        <v>2</v>
      </c>
    </row>
    <row r="47" customFormat="false" ht="15" hidden="false" customHeight="false" outlineLevel="0" collapsed="false">
      <c r="A47" s="0" t="s">
        <v>287</v>
      </c>
      <c r="B47" s="0" t="n">
        <v>2</v>
      </c>
    </row>
    <row r="48" customFormat="false" ht="15" hidden="false" customHeight="false" outlineLevel="0" collapsed="false">
      <c r="A48" s="0" t="s">
        <v>288</v>
      </c>
      <c r="B48" s="0" t="s">
        <v>283</v>
      </c>
    </row>
    <row r="49" customFormat="false" ht="15" hidden="false" customHeight="false" outlineLevel="0" collapsed="false">
      <c r="A49" s="0" t="s">
        <v>289</v>
      </c>
      <c r="B49" s="0" t="n">
        <v>0</v>
      </c>
    </row>
    <row r="50" customFormat="false" ht="15" hidden="false" customHeight="false" outlineLevel="0" collapsed="false">
      <c r="A50" s="0" t="s">
        <v>290</v>
      </c>
      <c r="B50" s="0" t="s">
        <v>224</v>
      </c>
    </row>
    <row r="51" customFormat="false" ht="15" hidden="false" customHeight="false" outlineLevel="0" collapsed="false">
      <c r="A51" s="0" t="s">
        <v>291</v>
      </c>
    </row>
    <row r="52" customFormat="false" ht="15" hidden="false" customHeight="false" outlineLevel="0" collapsed="false">
      <c r="A52" s="0" t="s">
        <v>292</v>
      </c>
      <c r="B52" s="0" t="n">
        <v>290</v>
      </c>
    </row>
    <row r="53" customFormat="false" ht="15" hidden="false" customHeight="false" outlineLevel="0" collapsed="false">
      <c r="A53" s="0" t="s">
        <v>293</v>
      </c>
      <c r="B53" s="0" t="s">
        <v>228</v>
      </c>
    </row>
    <row r="54" customFormat="false" ht="15" hidden="false" customHeight="false" outlineLevel="0" collapsed="false">
      <c r="A54" s="0" t="s">
        <v>294</v>
      </c>
    </row>
    <row r="55" customFormat="false" ht="15" hidden="false" customHeight="false" outlineLevel="0" collapsed="false">
      <c r="A55" s="0" t="s">
        <v>295</v>
      </c>
    </row>
    <row r="56" customFormat="false" ht="15" hidden="false" customHeight="false" outlineLevel="0" collapsed="false">
      <c r="A56" s="0" t="s">
        <v>296</v>
      </c>
    </row>
    <row r="57" customFormat="false" ht="15" hidden="false" customHeight="false" outlineLevel="0" collapsed="false">
      <c r="A57" s="0" t="s">
        <v>297</v>
      </c>
      <c r="B57" s="0" t="s">
        <v>233</v>
      </c>
    </row>
    <row r="58" customFormat="false" ht="15" hidden="false" customHeight="false" outlineLevel="0" collapsed="false">
      <c r="A58" s="0" t="s">
        <v>298</v>
      </c>
      <c r="B58" s="0" t="n">
        <v>12</v>
      </c>
    </row>
    <row r="59" customFormat="false" ht="15" hidden="false" customHeight="false" outlineLevel="0" collapsed="false">
      <c r="A59" s="0" t="s">
        <v>299</v>
      </c>
      <c r="B59" s="0" t="s">
        <v>236</v>
      </c>
    </row>
    <row r="60" customFormat="false" ht="15" hidden="false" customHeight="false" outlineLevel="0" collapsed="false">
      <c r="A60" s="0" t="s">
        <v>300</v>
      </c>
      <c r="B60" s="0" t="s">
        <v>238</v>
      </c>
    </row>
    <row r="61" customFormat="false" ht="15" hidden="false" customHeight="false" outlineLevel="0" collapsed="false">
      <c r="A61" s="0" t="s">
        <v>301</v>
      </c>
      <c r="B61" s="0" t="s">
        <v>240</v>
      </c>
    </row>
    <row r="62" customFormat="false" ht="15" hidden="false" customHeight="false" outlineLevel="0" collapsed="false">
      <c r="A62" s="0" t="s">
        <v>302</v>
      </c>
      <c r="B62" s="0" t="n">
        <v>2</v>
      </c>
    </row>
    <row r="63" customFormat="false" ht="15" hidden="false" customHeight="false" outlineLevel="0" collapsed="false">
      <c r="A63" s="0" t="s">
        <v>303</v>
      </c>
      <c r="B63" s="0" t="n">
        <v>2</v>
      </c>
    </row>
    <row r="64" customFormat="false" ht="15" hidden="false" customHeight="false" outlineLevel="0" collapsed="false">
      <c r="A64" s="0" t="s">
        <v>304</v>
      </c>
      <c r="B64" s="0" t="s">
        <v>238</v>
      </c>
    </row>
    <row r="65" customFormat="false" ht="15" hidden="false" customHeight="false" outlineLevel="0" collapsed="false">
      <c r="A65" s="0" t="s">
        <v>305</v>
      </c>
      <c r="B65" s="0" t="n">
        <v>0</v>
      </c>
    </row>
    <row r="66" customFormat="false" ht="15" hidden="false" customHeight="false" outlineLevel="0" collapsed="false">
      <c r="A66" s="0" t="s">
        <v>306</v>
      </c>
      <c r="B66" s="0" t="s">
        <v>246</v>
      </c>
    </row>
    <row r="67" customFormat="false" ht="15" hidden="false" customHeight="false" outlineLevel="0" collapsed="false">
      <c r="A67" s="0" t="s">
        <v>307</v>
      </c>
      <c r="B67" s="1" t="s">
        <v>248</v>
      </c>
    </row>
    <row r="68" customFormat="false" ht="15" hidden="false" customHeight="false" outlineLevel="0" collapsed="false">
      <c r="A68" s="0" t="s">
        <v>308</v>
      </c>
      <c r="B68" s="0" t="n">
        <v>154293</v>
      </c>
    </row>
    <row r="69" customFormat="false" ht="15" hidden="false" customHeight="false" outlineLevel="0" collapsed="false">
      <c r="A69" s="0" t="s">
        <v>309</v>
      </c>
      <c r="B69" s="0" t="s">
        <v>251</v>
      </c>
    </row>
    <row r="70" customFormat="false" ht="15" hidden="false" customHeight="false" outlineLevel="0" collapsed="false">
      <c r="A70" s="0" t="s">
        <v>310</v>
      </c>
    </row>
    <row r="71" customFormat="false" ht="15" hidden="false" customHeight="false" outlineLevel="0" collapsed="false">
      <c r="A71" s="0" t="s">
        <v>311</v>
      </c>
    </row>
    <row r="72" customFormat="false" ht="15" hidden="false" customHeight="false" outlineLevel="0" collapsed="false">
      <c r="A72" s="0" t="s">
        <v>312</v>
      </c>
    </row>
    <row r="73" customFormat="false" ht="15" hidden="false" customHeight="false" outlineLevel="0" collapsed="false">
      <c r="A73" s="0" t="s">
        <v>313</v>
      </c>
      <c r="B73" s="0" t="s">
        <v>256</v>
      </c>
    </row>
    <row r="74" customFormat="false" ht="15" hidden="false" customHeight="false" outlineLevel="0" collapsed="false">
      <c r="A74" s="0" t="s">
        <v>314</v>
      </c>
      <c r="B74" s="0" t="n">
        <v>10</v>
      </c>
    </row>
    <row r="75" customFormat="false" ht="15" hidden="false" customHeight="false" outlineLevel="0" collapsed="false">
      <c r="A75" s="0" t="s">
        <v>315</v>
      </c>
      <c r="B75" s="0" t="s">
        <v>259</v>
      </c>
    </row>
    <row r="76" customFormat="false" ht="15" hidden="false" customHeight="false" outlineLevel="0" collapsed="false">
      <c r="A76" s="0" t="s">
        <v>316</v>
      </c>
      <c r="B76" s="0" t="s">
        <v>261</v>
      </c>
    </row>
    <row r="77" customFormat="false" ht="15" hidden="false" customHeight="false" outlineLevel="0" collapsed="false">
      <c r="A77" s="0" t="s">
        <v>317</v>
      </c>
      <c r="B77" s="0" t="s">
        <v>263</v>
      </c>
    </row>
    <row r="78" customFormat="false" ht="15" hidden="false" customHeight="false" outlineLevel="0" collapsed="false">
      <c r="A78" s="0" t="s">
        <v>318</v>
      </c>
      <c r="B78" s="0" t="n">
        <v>2</v>
      </c>
    </row>
    <row r="79" customFormat="false" ht="15" hidden="false" customHeight="false" outlineLevel="0" collapsed="false">
      <c r="A79" s="0" t="s">
        <v>319</v>
      </c>
      <c r="B79" s="0" t="n">
        <v>2</v>
      </c>
    </row>
    <row r="80" customFormat="false" ht="15" hidden="false" customHeight="false" outlineLevel="0" collapsed="false">
      <c r="A80" s="0" t="s">
        <v>320</v>
      </c>
      <c r="B80" s="0" t="s">
        <v>261</v>
      </c>
    </row>
    <row r="81" customFormat="false" ht="15" hidden="false" customHeight="false" outlineLevel="0" collapsed="false">
      <c r="A81" s="0" t="s">
        <v>321</v>
      </c>
      <c r="B81" s="0" t="n">
        <v>2200</v>
      </c>
    </row>
    <row r="82" customFormat="false" ht="15" hidden="false" customHeight="false" outlineLevel="0" collapsed="false">
      <c r="A82" s="0" t="s">
        <v>322</v>
      </c>
      <c r="B82" s="0" t="s">
        <v>269</v>
      </c>
    </row>
    <row r="83" customFormat="false" ht="15" hidden="false" customHeight="false" outlineLevel="0" collapsed="false">
      <c r="A83" s="0" t="s">
        <v>323</v>
      </c>
      <c r="B83" s="1" t="s">
        <v>248</v>
      </c>
    </row>
    <row r="84" customFormat="false" ht="15" hidden="false" customHeight="false" outlineLevel="0" collapsed="false">
      <c r="A84" s="0" t="s">
        <v>324</v>
      </c>
      <c r="B84" s="0" t="n">
        <v>154294</v>
      </c>
    </row>
    <row r="85" customFormat="false" ht="15" hidden="false" customHeight="false" outlineLevel="0" collapsed="false">
      <c r="A85" s="0" t="s">
        <v>325</v>
      </c>
      <c r="B85" s="0" t="s">
        <v>273</v>
      </c>
    </row>
    <row r="86" customFormat="false" ht="15" hidden="false" customHeight="false" outlineLevel="0" collapsed="false">
      <c r="A86" s="0" t="s">
        <v>326</v>
      </c>
    </row>
    <row r="87" customFormat="false" ht="15" hidden="false" customHeight="false" outlineLevel="0" collapsed="false">
      <c r="A87" s="0" t="s">
        <v>327</v>
      </c>
    </row>
    <row r="88" customFormat="false" ht="15" hidden="false" customHeight="false" outlineLevel="0" collapsed="false">
      <c r="A88" s="0" t="s">
        <v>328</v>
      </c>
    </row>
    <row r="89" customFormat="false" ht="15" hidden="false" customHeight="false" outlineLevel="0" collapsed="false">
      <c r="A89" s="0" t="s">
        <v>329</v>
      </c>
      <c r="B89" s="0" t="s">
        <v>278</v>
      </c>
    </row>
    <row r="90" customFormat="false" ht="15" hidden="false" customHeight="false" outlineLevel="0" collapsed="false">
      <c r="A90" s="0" t="s">
        <v>330</v>
      </c>
      <c r="B90" s="0" t="n">
        <v>18</v>
      </c>
    </row>
    <row r="91" customFormat="false" ht="15" hidden="false" customHeight="false" outlineLevel="0" collapsed="false">
      <c r="A91" s="0" t="s">
        <v>331</v>
      </c>
      <c r="B91" s="0" t="s">
        <v>281</v>
      </c>
    </row>
    <row r="92" customFormat="false" ht="15" hidden="false" customHeight="false" outlineLevel="0" collapsed="false">
      <c r="A92" s="0" t="s">
        <v>332</v>
      </c>
      <c r="B92" s="0" t="s">
        <v>283</v>
      </c>
    </row>
    <row r="93" customFormat="false" ht="15" hidden="false" customHeight="false" outlineLevel="0" collapsed="false">
      <c r="A93" s="0" t="s">
        <v>333</v>
      </c>
      <c r="B93" s="0" t="s">
        <v>285</v>
      </c>
    </row>
    <row r="94" customFormat="false" ht="15" hidden="false" customHeight="false" outlineLevel="0" collapsed="false">
      <c r="A94" s="0" t="s">
        <v>334</v>
      </c>
      <c r="B94" s="0" t="n">
        <v>2</v>
      </c>
    </row>
    <row r="95" customFormat="false" ht="15" hidden="false" customHeight="false" outlineLevel="0" collapsed="false">
      <c r="A95" s="0" t="s">
        <v>335</v>
      </c>
      <c r="B95" s="0" t="n">
        <v>2</v>
      </c>
    </row>
    <row r="96" customFormat="false" ht="15" hidden="false" customHeight="false" outlineLevel="0" collapsed="false">
      <c r="A96" s="0" t="s">
        <v>336</v>
      </c>
      <c r="B96" s="0" t="s">
        <v>283</v>
      </c>
    </row>
    <row r="97" customFormat="false" ht="15" hidden="false" customHeight="false" outlineLevel="0" collapsed="false">
      <c r="A97" s="0" t="s">
        <v>337</v>
      </c>
      <c r="B97" s="0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1.28"/>
    <col collapsed="false" customWidth="true" hidden="false" outlineLevel="0" max="2" min="2" style="0" width="17.14"/>
    <col collapsed="false" customWidth="true" hidden="false" outlineLevel="0" max="3" min="3" style="0" width="31.43"/>
  </cols>
  <sheetData>
    <row r="1" customFormat="false" ht="15" hidden="false" customHeight="false" outlineLevel="0" collapsed="false">
      <c r="A1" s="0" t="s">
        <v>338</v>
      </c>
      <c r="B1" s="0" t="s">
        <v>161</v>
      </c>
    </row>
    <row r="2" customFormat="false" ht="15" hidden="false" customHeight="false" outlineLevel="0" collapsed="false">
      <c r="A2" s="0" t="s">
        <v>339</v>
      </c>
    </row>
    <row r="3" customFormat="false" ht="15" hidden="false" customHeight="false" outlineLevel="0" collapsed="false">
      <c r="A3" s="0" t="s">
        <v>340</v>
      </c>
    </row>
    <row r="4" customFormat="false" ht="15" hidden="false" customHeight="false" outlineLevel="0" collapsed="false">
      <c r="A4" s="0" t="s">
        <v>341</v>
      </c>
    </row>
    <row r="5" customFormat="false" ht="15" hidden="false" customHeight="false" outlineLevel="0" collapsed="false">
      <c r="A5" s="0" t="s">
        <v>342</v>
      </c>
    </row>
    <row r="6" customFormat="false" ht="15" hidden="false" customHeight="false" outlineLevel="0" collapsed="false">
      <c r="A6" s="0" t="s">
        <v>343</v>
      </c>
    </row>
    <row r="7" customFormat="false" ht="15" hidden="false" customHeight="false" outlineLevel="0" collapsed="false">
      <c r="A7" s="0" t="s">
        <v>344</v>
      </c>
    </row>
    <row r="8" customFormat="false" ht="15" hidden="false" customHeight="false" outlineLevel="0" collapsed="false">
      <c r="A8" s="0" t="s">
        <v>345</v>
      </c>
    </row>
    <row r="9" customFormat="false" ht="15" hidden="false" customHeight="false" outlineLevel="0" collapsed="false">
      <c r="A9" s="0" t="s">
        <v>346</v>
      </c>
    </row>
    <row r="10" customFormat="false" ht="15" hidden="false" customHeight="false" outlineLevel="0" collapsed="false">
      <c r="A10" s="0" t="s">
        <v>347</v>
      </c>
    </row>
    <row r="11" customFormat="false" ht="15" hidden="false" customHeight="false" outlineLevel="0" collapsed="false">
      <c r="A11" s="0" t="s">
        <v>348</v>
      </c>
    </row>
    <row r="12" customFormat="false" ht="15" hidden="false" customHeight="false" outlineLevel="0" collapsed="false">
      <c r="A12" s="0" t="s">
        <v>349</v>
      </c>
      <c r="B12" s="0" t="n">
        <v>112</v>
      </c>
    </row>
    <row r="13" customFormat="false" ht="15" hidden="false" customHeight="false" outlineLevel="0" collapsed="false">
      <c r="A13" s="0" t="s">
        <v>350</v>
      </c>
      <c r="B13" s="0" t="n">
        <v>1</v>
      </c>
    </row>
    <row r="14" customFormat="false" ht="15" hidden="false" customHeight="false" outlineLevel="0" collapsed="false">
      <c r="A14" s="0" t="s">
        <v>351</v>
      </c>
      <c r="B14" s="0" t="n">
        <v>100</v>
      </c>
    </row>
    <row r="15" customFormat="false" ht="15" hidden="false" customHeight="false" outlineLevel="0" collapsed="false">
      <c r="A15" s="0" t="s">
        <v>352</v>
      </c>
      <c r="B15" s="0" t="n">
        <v>112</v>
      </c>
    </row>
    <row r="16" customFormat="false" ht="15" hidden="false" customHeight="false" outlineLevel="0" collapsed="false">
      <c r="A16" s="0" t="s">
        <v>353</v>
      </c>
      <c r="B16" s="0" t="n">
        <v>100</v>
      </c>
    </row>
    <row r="17" customFormat="false" ht="15" hidden="false" customHeight="false" outlineLevel="0" collapsed="false">
      <c r="A17" s="0" t="s">
        <v>354</v>
      </c>
      <c r="B17" s="0" t="n">
        <v>12</v>
      </c>
    </row>
    <row r="18" customFormat="false" ht="15" hidden="false" customHeight="false" outlineLevel="0" collapsed="false">
      <c r="A18" s="0" t="s">
        <v>355</v>
      </c>
      <c r="B18" s="0" t="n">
        <v>12</v>
      </c>
    </row>
    <row r="19" customFormat="false" ht="15" hidden="false" customHeight="false" outlineLevel="0" collapsed="false">
      <c r="A19" s="0" t="s">
        <v>356</v>
      </c>
    </row>
    <row r="20" customFormat="false" ht="15" hidden="false" customHeight="false" outlineLevel="0" collapsed="false">
      <c r="A20" s="0" t="s">
        <v>357</v>
      </c>
    </row>
    <row r="21" customFormat="false" ht="15" hidden="false" customHeight="false" outlineLevel="0" collapsed="false">
      <c r="A21" s="0" t="s">
        <v>358</v>
      </c>
    </row>
    <row r="22" customFormat="false" ht="15" hidden="false" customHeight="false" outlineLevel="0" collapsed="false">
      <c r="A22" s="0" t="s">
        <v>359</v>
      </c>
    </row>
    <row r="23" customFormat="false" ht="15" hidden="false" customHeight="false" outlineLevel="0" collapsed="false">
      <c r="A23" s="0" t="s">
        <v>360</v>
      </c>
    </row>
    <row r="24" customFormat="false" ht="15" hidden="false" customHeight="false" outlineLevel="0" collapsed="false">
      <c r="A24" s="0" t="s">
        <v>361</v>
      </c>
    </row>
    <row r="25" customFormat="false" ht="15" hidden="false" customHeight="false" outlineLevel="0" collapsed="false">
      <c r="A25" s="0" t="s">
        <v>362</v>
      </c>
    </row>
    <row r="26" customFormat="false" ht="15" hidden="false" customHeight="false" outlineLevel="0" collapsed="false">
      <c r="A26" s="0" t="s">
        <v>363</v>
      </c>
    </row>
    <row r="27" customFormat="false" ht="15" hidden="false" customHeight="false" outlineLevel="0" collapsed="false">
      <c r="A27" s="0" t="s">
        <v>364</v>
      </c>
    </row>
    <row r="28" customFormat="false" ht="15" hidden="false" customHeight="false" outlineLevel="0" collapsed="false">
      <c r="A28" s="0" t="s">
        <v>365</v>
      </c>
    </row>
    <row r="29" customFormat="false" ht="15" hidden="false" customHeight="false" outlineLevel="0" collapsed="false">
      <c r="A29" s="0" t="s">
        <v>366</v>
      </c>
      <c r="B29" s="0" t="n">
        <v>100</v>
      </c>
    </row>
    <row r="30" customFormat="false" ht="15" hidden="false" customHeight="false" outlineLevel="0" collapsed="false">
      <c r="A30" s="0" t="s">
        <v>367</v>
      </c>
      <c r="B30" s="0" t="n">
        <v>1</v>
      </c>
    </row>
    <row r="31" customFormat="false" ht="15" hidden="false" customHeight="false" outlineLevel="0" collapsed="false">
      <c r="A31" s="0" t="s">
        <v>368</v>
      </c>
      <c r="B31" s="0" t="n">
        <v>90.9090909091</v>
      </c>
    </row>
    <row r="32" customFormat="false" ht="15" hidden="false" customHeight="false" outlineLevel="0" collapsed="false">
      <c r="A32" s="0" t="s">
        <v>369</v>
      </c>
      <c r="B32" s="0" t="n">
        <v>100</v>
      </c>
    </row>
    <row r="33" customFormat="false" ht="15" hidden="false" customHeight="false" outlineLevel="0" collapsed="false">
      <c r="A33" s="0" t="s">
        <v>370</v>
      </c>
      <c r="B33" s="0" t="n">
        <v>90.9090909091</v>
      </c>
    </row>
    <row r="34" customFormat="false" ht="15" hidden="false" customHeight="false" outlineLevel="0" collapsed="false">
      <c r="A34" s="0" t="s">
        <v>371</v>
      </c>
      <c r="B34" s="0" t="n">
        <v>9.09090909091</v>
      </c>
    </row>
    <row r="35" customFormat="false" ht="15" hidden="false" customHeight="false" outlineLevel="0" collapsed="false">
      <c r="A35" s="0" t="s">
        <v>372</v>
      </c>
      <c r="B35" s="0" t="n">
        <v>10</v>
      </c>
    </row>
    <row r="36" customFormat="false" ht="15" hidden="false" customHeight="false" outlineLevel="0" collapsed="false">
      <c r="A36" s="0" t="s">
        <v>373</v>
      </c>
    </row>
    <row r="37" customFormat="false" ht="15" hidden="false" customHeight="false" outlineLevel="0" collapsed="false">
      <c r="A37" s="0" t="s">
        <v>374</v>
      </c>
    </row>
    <row r="38" customFormat="false" ht="15" hidden="false" customHeight="false" outlineLevel="0" collapsed="false">
      <c r="A38" s="0" t="s">
        <v>375</v>
      </c>
    </row>
    <row r="39" customFormat="false" ht="15" hidden="false" customHeight="false" outlineLevel="0" collapsed="false">
      <c r="A39" s="0" t="s">
        <v>376</v>
      </c>
    </row>
    <row r="40" customFormat="false" ht="15" hidden="false" customHeight="false" outlineLevel="0" collapsed="false">
      <c r="A40" s="0" t="s">
        <v>377</v>
      </c>
    </row>
    <row r="41" customFormat="false" ht="15" hidden="false" customHeight="false" outlineLevel="0" collapsed="false">
      <c r="A41" s="0" t="s">
        <v>378</v>
      </c>
    </row>
    <row r="42" customFormat="false" ht="15" hidden="false" customHeight="false" outlineLevel="0" collapsed="false">
      <c r="A42" s="0" t="s">
        <v>379</v>
      </c>
    </row>
    <row r="43" customFormat="false" ht="15" hidden="false" customHeight="false" outlineLevel="0" collapsed="false">
      <c r="A43" s="0" t="s">
        <v>380</v>
      </c>
    </row>
    <row r="44" customFormat="false" ht="15" hidden="false" customHeight="false" outlineLevel="0" collapsed="false">
      <c r="A44" s="0" t="s">
        <v>381</v>
      </c>
    </row>
    <row r="45" customFormat="false" ht="15" hidden="false" customHeight="false" outlineLevel="0" collapsed="false">
      <c r="A45" s="0" t="s">
        <v>382</v>
      </c>
    </row>
    <row r="46" customFormat="false" ht="15" hidden="false" customHeight="false" outlineLevel="0" collapsed="false">
      <c r="A46" s="0" t="s">
        <v>383</v>
      </c>
    </row>
    <row r="47" customFormat="false" ht="15" hidden="false" customHeight="false" outlineLevel="0" collapsed="false">
      <c r="A47" s="0" t="s">
        <v>384</v>
      </c>
    </row>
    <row r="48" customFormat="false" ht="15" hidden="false" customHeight="false" outlineLevel="0" collapsed="false">
      <c r="A48" s="0" t="s">
        <v>385</v>
      </c>
    </row>
    <row r="49" customFormat="false" ht="15" hidden="false" customHeight="false" outlineLevel="0" collapsed="false">
      <c r="A49" s="0" t="s">
        <v>386</v>
      </c>
    </row>
    <row r="50" customFormat="false" ht="15" hidden="false" customHeight="false" outlineLevel="0" collapsed="false">
      <c r="A50" s="0" t="s">
        <v>387</v>
      </c>
    </row>
    <row r="51" customFormat="false" ht="15" hidden="false" customHeight="false" outlineLevel="0" collapsed="false">
      <c r="A51" s="0" t="s">
        <v>388</v>
      </c>
    </row>
    <row r="52" customFormat="false" ht="15" hidden="false" customHeight="false" outlineLevel="0" collapsed="false">
      <c r="A52" s="0" t="s">
        <v>389</v>
      </c>
      <c r="B52" s="0" t="n">
        <v>0</v>
      </c>
    </row>
    <row r="53" customFormat="false" ht="15" hidden="false" customHeight="false" outlineLevel="0" collapsed="false">
      <c r="A53" s="0" t="s">
        <v>390</v>
      </c>
    </row>
    <row r="54" customFormat="false" ht="15" hidden="false" customHeight="false" outlineLevel="0" collapsed="false">
      <c r="A54" s="0" t="s">
        <v>391</v>
      </c>
    </row>
    <row r="55" customFormat="false" ht="15" hidden="false" customHeight="false" outlineLevel="0" collapsed="false">
      <c r="A55" s="0" t="s">
        <v>392</v>
      </c>
    </row>
    <row r="56" customFormat="false" ht="15" hidden="false" customHeight="false" outlineLevel="0" collapsed="false">
      <c r="A56" s="0" t="s">
        <v>393</v>
      </c>
    </row>
    <row r="57" customFormat="false" ht="15" hidden="false" customHeight="false" outlineLevel="0" collapsed="false">
      <c r="A57" s="0" t="s">
        <v>394</v>
      </c>
    </row>
    <row r="58" customFormat="false" ht="15" hidden="false" customHeight="false" outlineLevel="0" collapsed="false">
      <c r="A58" s="0" t="s">
        <v>395</v>
      </c>
    </row>
    <row r="59" customFormat="false" ht="15" hidden="false" customHeight="false" outlineLevel="0" collapsed="false">
      <c r="A59" s="0" t="s">
        <v>396</v>
      </c>
    </row>
    <row r="60" customFormat="false" ht="15" hidden="false" customHeight="false" outlineLevel="0" collapsed="false">
      <c r="A60" s="0" t="s">
        <v>397</v>
      </c>
    </row>
    <row r="61" customFormat="false" ht="15" hidden="false" customHeight="false" outlineLevel="0" collapsed="false">
      <c r="A61" s="0" t="s">
        <v>398</v>
      </c>
    </row>
    <row r="62" customFormat="false" ht="15" hidden="false" customHeight="false" outlineLevel="0" collapsed="false">
      <c r="A62" s="0" t="s">
        <v>399</v>
      </c>
    </row>
    <row r="63" customFormat="false" ht="15" hidden="false" customHeight="false" outlineLevel="0" collapsed="false">
      <c r="A63" s="0" t="s">
        <v>400</v>
      </c>
    </row>
    <row r="64" customFormat="false" ht="15" hidden="false" customHeight="false" outlineLevel="0" collapsed="false">
      <c r="A64" s="0" t="s">
        <v>401</v>
      </c>
    </row>
    <row r="65" customFormat="false" ht="15" hidden="false" customHeight="false" outlineLevel="0" collapsed="false">
      <c r="A65" s="0" t="s">
        <v>402</v>
      </c>
    </row>
    <row r="66" customFormat="false" ht="15" hidden="false" customHeight="false" outlineLevel="0" collapsed="false">
      <c r="A66" s="0" t="s">
        <v>403</v>
      </c>
    </row>
    <row r="67" customFormat="false" ht="15" hidden="false" customHeight="false" outlineLevel="0" collapsed="false">
      <c r="A67" s="0" t="s">
        <v>404</v>
      </c>
    </row>
    <row r="68" customFormat="false" ht="15" hidden="false" customHeight="false" outlineLevel="0" collapsed="false">
      <c r="A68" s="0" t="s">
        <v>405</v>
      </c>
    </row>
    <row r="69" customFormat="false" ht="15" hidden="false" customHeight="false" outlineLevel="0" collapsed="false">
      <c r="A69" s="0" t="s">
        <v>406</v>
      </c>
      <c r="B69" s="0" t="n">
        <v>0</v>
      </c>
    </row>
    <row r="70" customFormat="false" ht="15" hidden="false" customHeight="false" outlineLevel="0" collapsed="false">
      <c r="A70" s="0" t="s">
        <v>407</v>
      </c>
    </row>
    <row r="71" customFormat="false" ht="15" hidden="false" customHeight="false" outlineLevel="0" collapsed="false">
      <c r="A71" s="0" t="s">
        <v>408</v>
      </c>
    </row>
    <row r="72" customFormat="false" ht="15" hidden="false" customHeight="false" outlineLevel="0" collapsed="false">
      <c r="A72" s="0" t="s">
        <v>409</v>
      </c>
    </row>
    <row r="73" customFormat="false" ht="15" hidden="false" customHeight="false" outlineLevel="0" collapsed="false">
      <c r="A73" s="0" t="s">
        <v>410</v>
      </c>
    </row>
    <row r="74" customFormat="false" ht="15" hidden="false" customHeight="false" outlineLevel="0" collapsed="false">
      <c r="A74" s="0" t="s">
        <v>411</v>
      </c>
    </row>
    <row r="75" customFormat="false" ht="15" hidden="false" customHeight="false" outlineLevel="0" collapsed="false">
      <c r="A75" s="0" t="s">
        <v>412</v>
      </c>
    </row>
    <row r="76" customFormat="false" ht="15" hidden="false" customHeight="false" outlineLevel="0" collapsed="false">
      <c r="A76" s="0" t="s">
        <v>413</v>
      </c>
    </row>
    <row r="77" customFormat="false" ht="15" hidden="false" customHeight="false" outlineLevel="0" collapsed="false">
      <c r="A77" s="0" t="s">
        <v>414</v>
      </c>
    </row>
    <row r="78" customFormat="false" ht="15" hidden="false" customHeight="false" outlineLevel="0" collapsed="false">
      <c r="A78" s="0" t="s">
        <v>415</v>
      </c>
    </row>
    <row r="79" customFormat="false" ht="15" hidden="false" customHeight="false" outlineLevel="0" collapsed="false">
      <c r="A79" s="0" t="s">
        <v>416</v>
      </c>
    </row>
    <row r="80" customFormat="false" ht="15" hidden="false" customHeight="false" outlineLevel="0" collapsed="false">
      <c r="A80" s="0" t="s">
        <v>417</v>
      </c>
      <c r="B80" s="0" t="n">
        <v>200</v>
      </c>
    </row>
    <row r="81" customFormat="false" ht="15" hidden="false" customHeight="false" outlineLevel="0" collapsed="false">
      <c r="A81" s="0" t="s">
        <v>418</v>
      </c>
      <c r="B81" s="0" t="n">
        <v>1</v>
      </c>
    </row>
    <row r="82" customFormat="false" ht="15" hidden="false" customHeight="false" outlineLevel="0" collapsed="false">
      <c r="A82" s="0" t="s">
        <v>419</v>
      </c>
      <c r="B82" s="0" t="n">
        <v>181.8181818182</v>
      </c>
    </row>
    <row r="83" customFormat="false" ht="15" hidden="false" customHeight="false" outlineLevel="0" collapsed="false">
      <c r="A83" s="0" t="s">
        <v>420</v>
      </c>
      <c r="B83" s="0" t="n">
        <v>200</v>
      </c>
    </row>
    <row r="84" customFormat="false" ht="15" hidden="false" customHeight="false" outlineLevel="0" collapsed="false">
      <c r="A84" s="0" t="s">
        <v>421</v>
      </c>
      <c r="B84" s="0" t="n">
        <v>181.8181818182</v>
      </c>
    </row>
    <row r="85" customFormat="false" ht="15" hidden="false" customHeight="false" outlineLevel="0" collapsed="false">
      <c r="A85" s="0" t="s">
        <v>422</v>
      </c>
      <c r="B85" s="0" t="n">
        <v>18.18181818182</v>
      </c>
    </row>
    <row r="86" customFormat="false" ht="15" hidden="false" customHeight="false" outlineLevel="0" collapsed="false">
      <c r="A86" s="0" t="s">
        <v>423</v>
      </c>
      <c r="B86" s="0" t="n">
        <v>10</v>
      </c>
    </row>
    <row r="87" customFormat="false" ht="15" hidden="false" customHeight="false" outlineLevel="0" collapsed="false">
      <c r="A87" s="0" t="s">
        <v>424</v>
      </c>
    </row>
    <row r="88" customFormat="false" ht="15" hidden="false" customHeight="false" outlineLevel="0" collapsed="false">
      <c r="A88" s="0" t="s">
        <v>425</v>
      </c>
    </row>
    <row r="89" customFormat="false" ht="15" hidden="false" customHeight="false" outlineLevel="0" collapsed="false">
      <c r="A89" s="0" t="s">
        <v>426</v>
      </c>
    </row>
    <row r="90" customFormat="false" ht="15" hidden="false" customHeight="false" outlineLevel="0" collapsed="false">
      <c r="A90" s="0" t="s">
        <v>427</v>
      </c>
    </row>
    <row r="91" customFormat="false" ht="15" hidden="false" customHeight="false" outlineLevel="0" collapsed="false">
      <c r="A91" s="0" t="s">
        <v>428</v>
      </c>
    </row>
    <row r="92" customFormat="false" ht="15" hidden="false" customHeight="false" outlineLevel="0" collapsed="false">
      <c r="A92" s="0" t="s">
        <v>429</v>
      </c>
    </row>
    <row r="93" customFormat="false" ht="15" hidden="false" customHeight="false" outlineLevel="0" collapsed="false">
      <c r="A93" s="0" t="s">
        <v>430</v>
      </c>
    </row>
    <row r="94" customFormat="false" ht="15" hidden="false" customHeight="false" outlineLevel="0" collapsed="false">
      <c r="A94" s="0" t="s">
        <v>431</v>
      </c>
    </row>
    <row r="95" customFormat="false" ht="15" hidden="false" customHeight="false" outlineLevel="0" collapsed="false">
      <c r="A95" s="0" t="s">
        <v>432</v>
      </c>
    </row>
    <row r="96" customFormat="false" ht="15" hidden="false" customHeight="false" outlineLevel="0" collapsed="false">
      <c r="A96" s="0" t="s">
        <v>433</v>
      </c>
    </row>
    <row r="97" customFormat="false" ht="15" hidden="false" customHeight="false" outlineLevel="0" collapsed="false">
      <c r="A97" s="0" t="s">
        <v>434</v>
      </c>
    </row>
    <row r="98" customFormat="false" ht="15" hidden="false" customHeight="false" outlineLevel="0" collapsed="false">
      <c r="A98" s="0" t="s">
        <v>435</v>
      </c>
    </row>
    <row r="99" customFormat="false" ht="15" hidden="false" customHeight="false" outlineLevel="0" collapsed="false">
      <c r="A99" s="0" t="s">
        <v>436</v>
      </c>
    </row>
    <row r="100" customFormat="false" ht="15" hidden="false" customHeight="false" outlineLevel="0" collapsed="false">
      <c r="A100" s="0" t="s">
        <v>437</v>
      </c>
    </row>
    <row r="101" customFormat="false" ht="15" hidden="false" customHeight="false" outlineLevel="0" collapsed="false">
      <c r="A101" s="0" t="s">
        <v>438</v>
      </c>
    </row>
    <row r="102" customFormat="false" ht="15" hidden="false" customHeight="false" outlineLevel="0" collapsed="false">
      <c r="A102" s="0" t="s">
        <v>439</v>
      </c>
    </row>
    <row r="103" customFormat="false" ht="15" hidden="false" customHeight="false" outlineLevel="0" collapsed="false">
      <c r="A103" s="0" t="s">
        <v>440</v>
      </c>
      <c r="B103" s="0" t="n">
        <v>0</v>
      </c>
    </row>
    <row r="104" customFormat="false" ht="15" hidden="false" customHeight="false" outlineLevel="0" collapsed="false">
      <c r="A104" s="0" t="s">
        <v>441</v>
      </c>
    </row>
    <row r="105" customFormat="false" ht="15" hidden="false" customHeight="false" outlineLevel="0" collapsed="false">
      <c r="A105" s="0" t="s">
        <v>442</v>
      </c>
    </row>
    <row r="106" customFormat="false" ht="15" hidden="false" customHeight="false" outlineLevel="0" collapsed="false">
      <c r="A106" s="0" t="s">
        <v>443</v>
      </c>
    </row>
    <row r="107" customFormat="false" ht="15" hidden="false" customHeight="false" outlineLevel="0" collapsed="false">
      <c r="A107" s="0" t="s">
        <v>444</v>
      </c>
    </row>
    <row r="108" customFormat="false" ht="15" hidden="false" customHeight="false" outlineLevel="0" collapsed="false">
      <c r="A108" s="0" t="s">
        <v>445</v>
      </c>
    </row>
    <row r="109" customFormat="false" ht="15" hidden="false" customHeight="false" outlineLevel="0" collapsed="false">
      <c r="A109" s="0" t="s">
        <v>446</v>
      </c>
    </row>
    <row r="110" customFormat="false" ht="15" hidden="false" customHeight="false" outlineLevel="0" collapsed="false">
      <c r="A110" s="0" t="s">
        <v>447</v>
      </c>
    </row>
    <row r="111" customFormat="false" ht="15" hidden="false" customHeight="false" outlineLevel="0" collapsed="false">
      <c r="A111" s="0" t="s">
        <v>448</v>
      </c>
    </row>
    <row r="112" customFormat="false" ht="15" hidden="false" customHeight="false" outlineLevel="0" collapsed="false">
      <c r="A112" s="0" t="s">
        <v>449</v>
      </c>
    </row>
    <row r="113" customFormat="false" ht="15" hidden="false" customHeight="false" outlineLevel="0" collapsed="false">
      <c r="A113" s="0" t="s">
        <v>450</v>
      </c>
    </row>
    <row r="114" customFormat="false" ht="15" hidden="false" customHeight="false" outlineLevel="0" collapsed="false">
      <c r="A114" s="0" t="s">
        <v>451</v>
      </c>
      <c r="B114" s="0" t="n">
        <v>3360</v>
      </c>
    </row>
    <row r="115" customFormat="false" ht="15" hidden="false" customHeight="false" outlineLevel="0" collapsed="false">
      <c r="A115" s="0" t="s">
        <v>452</v>
      </c>
      <c r="B115" s="0" t="n">
        <v>1</v>
      </c>
    </row>
    <row r="116" customFormat="false" ht="15" hidden="false" customHeight="false" outlineLevel="0" collapsed="false">
      <c r="A116" s="0" t="s">
        <v>453</v>
      </c>
      <c r="B116" s="0" t="n">
        <v>3000</v>
      </c>
    </row>
    <row r="117" customFormat="false" ht="15" hidden="false" customHeight="false" outlineLevel="0" collapsed="false">
      <c r="A117" s="0" t="s">
        <v>454</v>
      </c>
      <c r="B117" s="0" t="n">
        <v>336</v>
      </c>
    </row>
    <row r="118" customFormat="false" ht="15" hidden="false" customHeight="false" outlineLevel="0" collapsed="false">
      <c r="A118" s="0" t="s">
        <v>455</v>
      </c>
      <c r="B118" s="0" t="n">
        <v>300</v>
      </c>
    </row>
    <row r="119" customFormat="false" ht="15" hidden="false" customHeight="false" outlineLevel="0" collapsed="false">
      <c r="A119" s="0" t="s">
        <v>456</v>
      </c>
      <c r="B119" s="0" t="n">
        <v>360</v>
      </c>
    </row>
    <row r="120" customFormat="false" ht="15" hidden="false" customHeight="false" outlineLevel="0" collapsed="false">
      <c r="A120" s="0" t="s">
        <v>457</v>
      </c>
      <c r="B120" s="0" t="n">
        <v>12</v>
      </c>
    </row>
    <row r="121" customFormat="false" ht="15" hidden="false" customHeight="false" outlineLevel="0" collapsed="false">
      <c r="A121" s="0" t="s">
        <v>458</v>
      </c>
    </row>
    <row r="122" customFormat="false" ht="15" hidden="false" customHeight="false" outlineLevel="0" collapsed="false">
      <c r="A122" s="0" t="s">
        <v>459</v>
      </c>
    </row>
    <row r="123" customFormat="false" ht="15" hidden="false" customHeight="false" outlineLevel="0" collapsed="false">
      <c r="A123" s="0" t="s">
        <v>460</v>
      </c>
    </row>
    <row r="124" customFormat="false" ht="15" hidden="false" customHeight="false" outlineLevel="0" collapsed="false">
      <c r="A124" s="0" t="s">
        <v>461</v>
      </c>
    </row>
    <row r="125" customFormat="false" ht="15" hidden="false" customHeight="false" outlineLevel="0" collapsed="false">
      <c r="A125" s="0" t="s">
        <v>462</v>
      </c>
    </row>
    <row r="126" customFormat="false" ht="15" hidden="false" customHeight="false" outlineLevel="0" collapsed="false">
      <c r="A126" s="0" t="s">
        <v>463</v>
      </c>
    </row>
    <row r="127" customFormat="false" ht="15" hidden="false" customHeight="false" outlineLevel="0" collapsed="false">
      <c r="A127" s="0" t="s">
        <v>464</v>
      </c>
    </row>
    <row r="128" customFormat="false" ht="15" hidden="false" customHeight="false" outlineLevel="0" collapsed="false">
      <c r="A128" s="0" t="s">
        <v>465</v>
      </c>
    </row>
    <row r="129" customFormat="false" ht="15" hidden="false" customHeight="false" outlineLevel="0" collapsed="false">
      <c r="A129" s="0" t="s">
        <v>466</v>
      </c>
    </row>
    <row r="130" customFormat="false" ht="15" hidden="false" customHeight="false" outlineLevel="0" collapsed="false">
      <c r="A130" s="0" t="s">
        <v>467</v>
      </c>
    </row>
    <row r="131" customFormat="false" ht="15" hidden="false" customHeight="false" outlineLevel="0" collapsed="false">
      <c r="A131" s="0" t="s">
        <v>468</v>
      </c>
      <c r="B131" s="0" t="n">
        <v>3000</v>
      </c>
    </row>
    <row r="132" customFormat="false" ht="15" hidden="false" customHeight="false" outlineLevel="0" collapsed="false">
      <c r="A132" s="0" t="s">
        <v>469</v>
      </c>
      <c r="B132" s="0" t="n">
        <v>1</v>
      </c>
    </row>
    <row r="133" customFormat="false" ht="15" hidden="false" customHeight="false" outlineLevel="0" collapsed="false">
      <c r="A133" s="0" t="s">
        <v>470</v>
      </c>
      <c r="B133" s="0" t="n">
        <v>2727.272727273</v>
      </c>
    </row>
    <row r="134" customFormat="false" ht="15" hidden="false" customHeight="false" outlineLevel="0" collapsed="false">
      <c r="A134" s="0" t="s">
        <v>471</v>
      </c>
      <c r="B134" s="0" t="n">
        <v>300</v>
      </c>
    </row>
    <row r="135" customFormat="false" ht="15" hidden="false" customHeight="false" outlineLevel="0" collapsed="false">
      <c r="A135" s="0" t="s">
        <v>472</v>
      </c>
      <c r="B135" s="0" t="n">
        <v>272.7272727273</v>
      </c>
    </row>
    <row r="136" customFormat="false" ht="15" hidden="false" customHeight="false" outlineLevel="0" collapsed="false">
      <c r="A136" s="0" t="s">
        <v>473</v>
      </c>
      <c r="B136" s="0" t="n">
        <v>272.7272727273</v>
      </c>
    </row>
    <row r="137" customFormat="false" ht="15" hidden="false" customHeight="false" outlineLevel="0" collapsed="false">
      <c r="A137" s="0" t="s">
        <v>474</v>
      </c>
      <c r="B137" s="0" t="n">
        <v>10</v>
      </c>
    </row>
    <row r="138" customFormat="false" ht="15" hidden="false" customHeight="false" outlineLevel="0" collapsed="false">
      <c r="A138" s="0" t="s">
        <v>475</v>
      </c>
    </row>
    <row r="139" customFormat="false" ht="15" hidden="false" customHeight="false" outlineLevel="0" collapsed="false">
      <c r="A139" s="0" t="s">
        <v>476</v>
      </c>
    </row>
    <row r="140" customFormat="false" ht="15" hidden="false" customHeight="false" outlineLevel="0" collapsed="false">
      <c r="A140" s="0" t="s">
        <v>477</v>
      </c>
    </row>
    <row r="141" customFormat="false" ht="15" hidden="false" customHeight="false" outlineLevel="0" collapsed="false">
      <c r="A141" s="0" t="s">
        <v>478</v>
      </c>
    </row>
    <row r="142" customFormat="false" ht="15" hidden="false" customHeight="false" outlineLevel="0" collapsed="false">
      <c r="A142" s="0" t="s">
        <v>479</v>
      </c>
    </row>
    <row r="143" customFormat="false" ht="15" hidden="false" customHeight="false" outlineLevel="0" collapsed="false">
      <c r="A143" s="0" t="s">
        <v>480</v>
      </c>
    </row>
    <row r="144" customFormat="false" ht="15" hidden="false" customHeight="false" outlineLevel="0" collapsed="false">
      <c r="A144" s="0" t="s">
        <v>481</v>
      </c>
    </row>
    <row r="145" customFormat="false" ht="15" hidden="false" customHeight="false" outlineLevel="0" collapsed="false">
      <c r="A145" s="0" t="s">
        <v>482</v>
      </c>
    </row>
    <row r="146" customFormat="false" ht="15" hidden="false" customHeight="false" outlineLevel="0" collapsed="false">
      <c r="A146" s="0" t="s">
        <v>483</v>
      </c>
    </row>
    <row r="147" customFormat="false" ht="15" hidden="false" customHeight="false" outlineLevel="0" collapsed="false">
      <c r="A147" s="0" t="s">
        <v>484</v>
      </c>
    </row>
    <row r="148" customFormat="false" ht="15" hidden="false" customHeight="false" outlineLevel="0" collapsed="false">
      <c r="A148" s="0" t="s">
        <v>485</v>
      </c>
      <c r="B148" s="0" t="n">
        <v>4720</v>
      </c>
    </row>
    <row r="149" customFormat="false" ht="15" hidden="false" customHeight="false" outlineLevel="0" collapsed="false">
      <c r="A149" s="0" t="s">
        <v>486</v>
      </c>
      <c r="B149" s="0" t="n">
        <v>1</v>
      </c>
    </row>
    <row r="150" customFormat="false" ht="15" hidden="false" customHeight="false" outlineLevel="0" collapsed="false">
      <c r="A150" s="0" t="s">
        <v>487</v>
      </c>
      <c r="B150" s="0" t="n">
        <v>4000</v>
      </c>
    </row>
    <row r="151" customFormat="false" ht="15" hidden="false" customHeight="false" outlineLevel="0" collapsed="false">
      <c r="A151" s="0" t="s">
        <v>488</v>
      </c>
      <c r="B151" s="0" t="n">
        <v>472</v>
      </c>
    </row>
    <row r="152" customFormat="false" ht="15" hidden="false" customHeight="false" outlineLevel="0" collapsed="false">
      <c r="A152" s="0" t="s">
        <v>489</v>
      </c>
      <c r="B152" s="0" t="n">
        <v>400</v>
      </c>
    </row>
    <row r="153" customFormat="false" ht="15" hidden="false" customHeight="false" outlineLevel="0" collapsed="false">
      <c r="A153" s="0" t="s">
        <v>490</v>
      </c>
      <c r="B153" s="0" t="n">
        <v>720</v>
      </c>
    </row>
    <row r="154" customFormat="false" ht="15" hidden="false" customHeight="false" outlineLevel="0" collapsed="false">
      <c r="A154" s="0" t="s">
        <v>491</v>
      </c>
      <c r="B154" s="0" t="n">
        <v>18</v>
      </c>
    </row>
    <row r="155" customFormat="false" ht="15" hidden="false" customHeight="false" outlineLevel="0" collapsed="false">
      <c r="A155" s="0" t="s">
        <v>492</v>
      </c>
    </row>
    <row r="156" customFormat="false" ht="15" hidden="false" customHeight="false" outlineLevel="0" collapsed="false">
      <c r="A156" s="0" t="s">
        <v>493</v>
      </c>
    </row>
    <row r="157" customFormat="false" ht="15" hidden="false" customHeight="false" outlineLevel="0" collapsed="false">
      <c r="A157" s="0" t="s">
        <v>494</v>
      </c>
    </row>
    <row r="158" customFormat="false" ht="15" hidden="false" customHeight="false" outlineLevel="0" collapsed="false">
      <c r="A158" s="0" t="s">
        <v>495</v>
      </c>
    </row>
    <row r="159" customFormat="false" ht="15" hidden="false" customHeight="false" outlineLevel="0" collapsed="false">
      <c r="A159" s="0" t="s">
        <v>496</v>
      </c>
    </row>
    <row r="160" customFormat="false" ht="15" hidden="false" customHeight="false" outlineLevel="0" collapsed="false">
      <c r="A160" s="0" t="s">
        <v>497</v>
      </c>
    </row>
    <row r="161" customFormat="false" ht="15" hidden="false" customHeight="false" outlineLevel="0" collapsed="false">
      <c r="A161" s="0" t="s">
        <v>498</v>
      </c>
    </row>
    <row r="162" customFormat="false" ht="15" hidden="false" customHeight="false" outlineLevel="0" collapsed="false">
      <c r="A162" s="0" t="s">
        <v>499</v>
      </c>
    </row>
    <row r="163" customFormat="false" ht="15" hidden="false" customHeight="false" outlineLevel="0" collapsed="false">
      <c r="A163" s="0" t="s">
        <v>500</v>
      </c>
    </row>
    <row r="164" customFormat="false" ht="15" hidden="false" customHeight="false" outlineLevel="0" collapsed="false">
      <c r="A164" s="0" t="s">
        <v>501</v>
      </c>
    </row>
    <row r="165" customFormat="false" ht="15" hidden="false" customHeight="false" outlineLevel="0" collapsed="false">
      <c r="A165" s="0" t="s">
        <v>502</v>
      </c>
      <c r="B165" s="0" t="n">
        <v>112</v>
      </c>
    </row>
    <row r="166" customFormat="false" ht="15" hidden="false" customHeight="false" outlineLevel="0" collapsed="false">
      <c r="A166" s="0" t="s">
        <v>503</v>
      </c>
      <c r="B166" s="0" t="n">
        <v>1</v>
      </c>
    </row>
    <row r="167" customFormat="false" ht="15" hidden="false" customHeight="false" outlineLevel="0" collapsed="false">
      <c r="A167" s="0" t="s">
        <v>504</v>
      </c>
      <c r="B167" s="0" t="n">
        <v>100</v>
      </c>
    </row>
    <row r="168" customFormat="false" ht="15" hidden="false" customHeight="false" outlineLevel="0" collapsed="false">
      <c r="A168" s="0" t="s">
        <v>505</v>
      </c>
      <c r="B168" s="0" t="n">
        <v>112</v>
      </c>
    </row>
    <row r="169" customFormat="false" ht="15" hidden="false" customHeight="false" outlineLevel="0" collapsed="false">
      <c r="A169" s="0" t="s">
        <v>506</v>
      </c>
      <c r="B169" s="0" t="n">
        <v>100</v>
      </c>
    </row>
    <row r="170" customFormat="false" ht="15" hidden="false" customHeight="false" outlineLevel="0" collapsed="false">
      <c r="A170" s="0" t="s">
        <v>507</v>
      </c>
      <c r="B170" s="0" t="n">
        <v>12</v>
      </c>
    </row>
    <row r="171" customFormat="false" ht="15" hidden="false" customHeight="false" outlineLevel="0" collapsed="false">
      <c r="A171" s="0" t="s">
        <v>508</v>
      </c>
      <c r="B171" s="0" t="n">
        <v>12</v>
      </c>
    </row>
    <row r="172" customFormat="false" ht="15" hidden="false" customHeight="false" outlineLevel="0" collapsed="false">
      <c r="A172" s="0" t="s">
        <v>509</v>
      </c>
    </row>
    <row r="173" customFormat="false" ht="15" hidden="false" customHeight="false" outlineLevel="0" collapsed="false">
      <c r="A173" s="0" t="s">
        <v>510</v>
      </c>
    </row>
    <row r="174" customFormat="false" ht="15" hidden="false" customHeight="false" outlineLevel="0" collapsed="false">
      <c r="A174" s="0" t="s">
        <v>511</v>
      </c>
    </row>
    <row r="175" customFormat="false" ht="15" hidden="false" customHeight="false" outlineLevel="0" collapsed="false">
      <c r="A175" s="0" t="s">
        <v>512</v>
      </c>
    </row>
    <row r="176" customFormat="false" ht="15" hidden="false" customHeight="false" outlineLevel="0" collapsed="false">
      <c r="A176" s="0" t="s">
        <v>513</v>
      </c>
    </row>
    <row r="177" customFormat="false" ht="15" hidden="false" customHeight="false" outlineLevel="0" collapsed="false">
      <c r="A177" s="0" t="s">
        <v>514</v>
      </c>
    </row>
    <row r="178" customFormat="false" ht="15" hidden="false" customHeight="false" outlineLevel="0" collapsed="false">
      <c r="A178" s="0" t="s">
        <v>515</v>
      </c>
    </row>
    <row r="179" customFormat="false" ht="15" hidden="false" customHeight="false" outlineLevel="0" collapsed="false">
      <c r="A179" s="0" t="s">
        <v>516</v>
      </c>
    </row>
    <row r="180" customFormat="false" ht="15" hidden="false" customHeight="false" outlineLevel="0" collapsed="false">
      <c r="A180" s="0" t="s">
        <v>517</v>
      </c>
    </row>
    <row r="181" customFormat="false" ht="15" hidden="false" customHeight="false" outlineLevel="0" collapsed="false">
      <c r="A181" s="0" t="s">
        <v>518</v>
      </c>
    </row>
    <row r="182" customFormat="false" ht="15" hidden="false" customHeight="false" outlineLevel="0" collapsed="false">
      <c r="A182" s="0" t="s">
        <v>519</v>
      </c>
      <c r="B182" s="0" t="n">
        <v>100</v>
      </c>
    </row>
    <row r="183" customFormat="false" ht="15" hidden="false" customHeight="false" outlineLevel="0" collapsed="false">
      <c r="A183" s="0" t="s">
        <v>520</v>
      </c>
      <c r="B183" s="0" t="n">
        <v>1</v>
      </c>
    </row>
    <row r="184" customFormat="false" ht="15" hidden="false" customHeight="false" outlineLevel="0" collapsed="false">
      <c r="A184" s="0" t="s">
        <v>521</v>
      </c>
      <c r="B184" s="0" t="n">
        <v>90.9090909091</v>
      </c>
    </row>
    <row r="185" customFormat="false" ht="15" hidden="false" customHeight="false" outlineLevel="0" collapsed="false">
      <c r="A185" s="0" t="s">
        <v>522</v>
      </c>
      <c r="B185" s="0" t="n">
        <v>100</v>
      </c>
    </row>
    <row r="186" customFormat="false" ht="15" hidden="false" customHeight="false" outlineLevel="0" collapsed="false">
      <c r="A186" s="0" t="s">
        <v>523</v>
      </c>
      <c r="B186" s="0" t="n">
        <v>90.9090909091</v>
      </c>
    </row>
    <row r="187" customFormat="false" ht="15" hidden="false" customHeight="false" outlineLevel="0" collapsed="false">
      <c r="A187" s="0" t="s">
        <v>524</v>
      </c>
      <c r="B187" s="0" t="n">
        <v>9.09090909091</v>
      </c>
    </row>
    <row r="188" customFormat="false" ht="15" hidden="false" customHeight="false" outlineLevel="0" collapsed="false">
      <c r="A188" s="0" t="s">
        <v>525</v>
      </c>
      <c r="B188" s="0" t="n">
        <v>10</v>
      </c>
    </row>
    <row r="189" customFormat="false" ht="15" hidden="false" customHeight="false" outlineLevel="0" collapsed="false">
      <c r="A189" s="0" t="s">
        <v>526</v>
      </c>
    </row>
    <row r="190" customFormat="false" ht="15" hidden="false" customHeight="false" outlineLevel="0" collapsed="false">
      <c r="A190" s="0" t="s">
        <v>527</v>
      </c>
    </row>
    <row r="191" customFormat="false" ht="15" hidden="false" customHeight="false" outlineLevel="0" collapsed="false">
      <c r="A191" s="0" t="s">
        <v>528</v>
      </c>
    </row>
    <row r="192" customFormat="false" ht="15" hidden="false" customHeight="false" outlineLevel="0" collapsed="false">
      <c r="A192" s="0" t="s">
        <v>529</v>
      </c>
    </row>
    <row r="193" customFormat="false" ht="15" hidden="false" customHeight="false" outlineLevel="0" collapsed="false">
      <c r="A193" s="0" t="s">
        <v>530</v>
      </c>
    </row>
    <row r="194" customFormat="false" ht="15" hidden="false" customHeight="false" outlineLevel="0" collapsed="false">
      <c r="A194" s="0" t="s">
        <v>531</v>
      </c>
    </row>
    <row r="195" customFormat="false" ht="15" hidden="false" customHeight="false" outlineLevel="0" collapsed="false">
      <c r="A195" s="0" t="s">
        <v>532</v>
      </c>
    </row>
    <row r="196" customFormat="false" ht="15" hidden="false" customHeight="false" outlineLevel="0" collapsed="false">
      <c r="A196" s="0" t="s">
        <v>533</v>
      </c>
    </row>
    <row r="197" customFormat="false" ht="15" hidden="false" customHeight="false" outlineLevel="0" collapsed="false">
      <c r="A197" s="0" t="s">
        <v>534</v>
      </c>
    </row>
    <row r="198" customFormat="false" ht="15" hidden="false" customHeight="false" outlineLevel="0" collapsed="false">
      <c r="A198" s="0" t="s">
        <v>535</v>
      </c>
    </row>
    <row r="199" customFormat="false" ht="15" hidden="false" customHeight="false" outlineLevel="0" collapsed="false">
      <c r="A199" s="0" t="s">
        <v>536</v>
      </c>
    </row>
    <row r="200" customFormat="false" ht="15" hidden="false" customHeight="false" outlineLevel="0" collapsed="false">
      <c r="A200" s="0" t="s">
        <v>537</v>
      </c>
    </row>
    <row r="201" customFormat="false" ht="15" hidden="false" customHeight="false" outlineLevel="0" collapsed="false">
      <c r="A201" s="0" t="s">
        <v>538</v>
      </c>
    </row>
    <row r="202" customFormat="false" ht="15" hidden="false" customHeight="false" outlineLevel="0" collapsed="false">
      <c r="A202" s="0" t="s">
        <v>539</v>
      </c>
    </row>
    <row r="203" customFormat="false" ht="15" hidden="false" customHeight="false" outlineLevel="0" collapsed="false">
      <c r="A203" s="0" t="s">
        <v>540</v>
      </c>
    </row>
    <row r="204" customFormat="false" ht="15" hidden="false" customHeight="false" outlineLevel="0" collapsed="false">
      <c r="A204" s="0" t="s">
        <v>541</v>
      </c>
    </row>
    <row r="205" customFormat="false" ht="15" hidden="false" customHeight="false" outlineLevel="0" collapsed="false">
      <c r="A205" s="0" t="s">
        <v>542</v>
      </c>
      <c r="B205" s="0" t="n">
        <v>0</v>
      </c>
    </row>
    <row r="206" customFormat="false" ht="15" hidden="false" customHeight="false" outlineLevel="0" collapsed="false">
      <c r="A206" s="0" t="s">
        <v>543</v>
      </c>
    </row>
    <row r="207" customFormat="false" ht="15" hidden="false" customHeight="false" outlineLevel="0" collapsed="false">
      <c r="A207" s="0" t="s">
        <v>544</v>
      </c>
    </row>
    <row r="208" customFormat="false" ht="15" hidden="false" customHeight="false" outlineLevel="0" collapsed="false">
      <c r="A208" s="0" t="s">
        <v>545</v>
      </c>
    </row>
    <row r="209" customFormat="false" ht="15" hidden="false" customHeight="false" outlineLevel="0" collapsed="false">
      <c r="A209" s="0" t="s">
        <v>546</v>
      </c>
    </row>
    <row r="210" customFormat="false" ht="15" hidden="false" customHeight="false" outlineLevel="0" collapsed="false">
      <c r="A210" s="0" t="s">
        <v>547</v>
      </c>
    </row>
    <row r="211" customFormat="false" ht="15" hidden="false" customHeight="false" outlineLevel="0" collapsed="false">
      <c r="A211" s="0" t="s">
        <v>548</v>
      </c>
    </row>
    <row r="212" customFormat="false" ht="15" hidden="false" customHeight="false" outlineLevel="0" collapsed="false">
      <c r="A212" s="0" t="s">
        <v>549</v>
      </c>
    </row>
    <row r="213" customFormat="false" ht="15" hidden="false" customHeight="false" outlineLevel="0" collapsed="false">
      <c r="A213" s="0" t="s">
        <v>550</v>
      </c>
    </row>
    <row r="214" customFormat="false" ht="15" hidden="false" customHeight="false" outlineLevel="0" collapsed="false">
      <c r="A214" s="0" t="s">
        <v>551</v>
      </c>
    </row>
    <row r="215" customFormat="false" ht="15" hidden="false" customHeight="false" outlineLevel="0" collapsed="false">
      <c r="A215" s="0" t="s">
        <v>552</v>
      </c>
    </row>
    <row r="216" customFormat="false" ht="15" hidden="false" customHeight="false" outlineLevel="0" collapsed="false">
      <c r="A216" s="0" t="s">
        <v>553</v>
      </c>
    </row>
    <row r="217" customFormat="false" ht="15" hidden="false" customHeight="false" outlineLevel="0" collapsed="false">
      <c r="A217" s="0" t="s">
        <v>554</v>
      </c>
    </row>
    <row r="218" customFormat="false" ht="15" hidden="false" customHeight="false" outlineLevel="0" collapsed="false">
      <c r="A218" s="0" t="s">
        <v>555</v>
      </c>
    </row>
    <row r="219" customFormat="false" ht="15" hidden="false" customHeight="false" outlineLevel="0" collapsed="false">
      <c r="A219" s="0" t="s">
        <v>556</v>
      </c>
    </row>
    <row r="220" customFormat="false" ht="15" hidden="false" customHeight="false" outlineLevel="0" collapsed="false">
      <c r="A220" s="0" t="s">
        <v>557</v>
      </c>
    </row>
    <row r="221" customFormat="false" ht="15" hidden="false" customHeight="false" outlineLevel="0" collapsed="false">
      <c r="A221" s="0" t="s">
        <v>558</v>
      </c>
    </row>
    <row r="222" customFormat="false" ht="15" hidden="false" customHeight="false" outlineLevel="0" collapsed="false">
      <c r="A222" s="0" t="s">
        <v>559</v>
      </c>
      <c r="B222" s="0" t="n">
        <v>0</v>
      </c>
    </row>
    <row r="223" customFormat="false" ht="15" hidden="false" customHeight="false" outlineLevel="0" collapsed="false">
      <c r="A223" s="0" t="s">
        <v>560</v>
      </c>
    </row>
    <row r="224" customFormat="false" ht="15" hidden="false" customHeight="false" outlineLevel="0" collapsed="false">
      <c r="A224" s="0" t="s">
        <v>561</v>
      </c>
    </row>
    <row r="225" customFormat="false" ht="15" hidden="false" customHeight="false" outlineLevel="0" collapsed="false">
      <c r="A225" s="0" t="s">
        <v>562</v>
      </c>
    </row>
    <row r="226" customFormat="false" ht="15" hidden="false" customHeight="false" outlineLevel="0" collapsed="false">
      <c r="A226" s="0" t="s">
        <v>563</v>
      </c>
    </row>
    <row r="227" customFormat="false" ht="15" hidden="false" customHeight="false" outlineLevel="0" collapsed="false">
      <c r="A227" s="0" t="s">
        <v>564</v>
      </c>
    </row>
    <row r="228" customFormat="false" ht="15" hidden="false" customHeight="false" outlineLevel="0" collapsed="false">
      <c r="A228" s="0" t="s">
        <v>565</v>
      </c>
    </row>
    <row r="229" customFormat="false" ht="15" hidden="false" customHeight="false" outlineLevel="0" collapsed="false">
      <c r="A229" s="0" t="s">
        <v>566</v>
      </c>
    </row>
    <row r="230" customFormat="false" ht="15" hidden="false" customHeight="false" outlineLevel="0" collapsed="false">
      <c r="A230" s="0" t="s">
        <v>567</v>
      </c>
    </row>
    <row r="231" customFormat="false" ht="15" hidden="false" customHeight="false" outlineLevel="0" collapsed="false">
      <c r="A231" s="0" t="s">
        <v>568</v>
      </c>
    </row>
    <row r="232" customFormat="false" ht="15" hidden="false" customHeight="false" outlineLevel="0" collapsed="false">
      <c r="A232" s="0" t="s">
        <v>569</v>
      </c>
    </row>
    <row r="233" customFormat="false" ht="15" hidden="false" customHeight="false" outlineLevel="0" collapsed="false">
      <c r="A233" s="0" t="s">
        <v>570</v>
      </c>
      <c r="B233" s="0" t="n">
        <v>200</v>
      </c>
    </row>
    <row r="234" customFormat="false" ht="15" hidden="false" customHeight="false" outlineLevel="0" collapsed="false">
      <c r="A234" s="0" t="s">
        <v>571</v>
      </c>
      <c r="B234" s="0" t="n">
        <v>1</v>
      </c>
    </row>
    <row r="235" customFormat="false" ht="15" hidden="false" customHeight="false" outlineLevel="0" collapsed="false">
      <c r="A235" s="0" t="s">
        <v>572</v>
      </c>
      <c r="B235" s="0" t="n">
        <v>181.8181818182</v>
      </c>
    </row>
    <row r="236" customFormat="false" ht="15" hidden="false" customHeight="false" outlineLevel="0" collapsed="false">
      <c r="A236" s="0" t="s">
        <v>573</v>
      </c>
      <c r="B236" s="0" t="n">
        <v>200</v>
      </c>
    </row>
    <row r="237" customFormat="false" ht="15" hidden="false" customHeight="false" outlineLevel="0" collapsed="false">
      <c r="A237" s="0" t="s">
        <v>574</v>
      </c>
      <c r="B237" s="0" t="n">
        <v>181.8181818182</v>
      </c>
    </row>
    <row r="238" customFormat="false" ht="15" hidden="false" customHeight="false" outlineLevel="0" collapsed="false">
      <c r="A238" s="0" t="s">
        <v>575</v>
      </c>
      <c r="B238" s="0" t="n">
        <v>18.18181818182</v>
      </c>
    </row>
    <row r="239" customFormat="false" ht="15" hidden="false" customHeight="false" outlineLevel="0" collapsed="false">
      <c r="A239" s="0" t="s">
        <v>576</v>
      </c>
      <c r="B239" s="0" t="n">
        <v>10</v>
      </c>
    </row>
    <row r="240" customFormat="false" ht="15" hidden="false" customHeight="false" outlineLevel="0" collapsed="false">
      <c r="A240" s="0" t="s">
        <v>577</v>
      </c>
    </row>
    <row r="241" customFormat="false" ht="15" hidden="false" customHeight="false" outlineLevel="0" collapsed="false">
      <c r="A241" s="0" t="s">
        <v>578</v>
      </c>
    </row>
    <row r="242" customFormat="false" ht="15" hidden="false" customHeight="false" outlineLevel="0" collapsed="false">
      <c r="A242" s="0" t="s">
        <v>579</v>
      </c>
    </row>
    <row r="243" customFormat="false" ht="15" hidden="false" customHeight="false" outlineLevel="0" collapsed="false">
      <c r="A243" s="0" t="s">
        <v>580</v>
      </c>
    </row>
    <row r="244" customFormat="false" ht="15" hidden="false" customHeight="false" outlineLevel="0" collapsed="false">
      <c r="A244" s="0" t="s">
        <v>581</v>
      </c>
    </row>
    <row r="245" customFormat="false" ht="15" hidden="false" customHeight="false" outlineLevel="0" collapsed="false">
      <c r="A245" s="0" t="s">
        <v>582</v>
      </c>
    </row>
    <row r="246" customFormat="false" ht="15" hidden="false" customHeight="false" outlineLevel="0" collapsed="false">
      <c r="A246" s="0" t="s">
        <v>583</v>
      </c>
    </row>
    <row r="247" customFormat="false" ht="15" hidden="false" customHeight="false" outlineLevel="0" collapsed="false">
      <c r="A247" s="0" t="s">
        <v>584</v>
      </c>
    </row>
    <row r="248" customFormat="false" ht="15" hidden="false" customHeight="false" outlineLevel="0" collapsed="false">
      <c r="A248" s="0" t="s">
        <v>585</v>
      </c>
    </row>
    <row r="249" customFormat="false" ht="15" hidden="false" customHeight="false" outlineLevel="0" collapsed="false">
      <c r="A249" s="0" t="s">
        <v>586</v>
      </c>
    </row>
    <row r="250" customFormat="false" ht="15" hidden="false" customHeight="false" outlineLevel="0" collapsed="false">
      <c r="A250" s="0" t="s">
        <v>587</v>
      </c>
    </row>
    <row r="251" customFormat="false" ht="15" hidden="false" customHeight="false" outlineLevel="0" collapsed="false">
      <c r="A251" s="0" t="s">
        <v>588</v>
      </c>
    </row>
    <row r="252" customFormat="false" ht="15" hidden="false" customHeight="false" outlineLevel="0" collapsed="false">
      <c r="A252" s="0" t="s">
        <v>589</v>
      </c>
    </row>
    <row r="253" customFormat="false" ht="15" hidden="false" customHeight="false" outlineLevel="0" collapsed="false">
      <c r="A253" s="0" t="s">
        <v>590</v>
      </c>
    </row>
    <row r="254" customFormat="false" ht="15" hidden="false" customHeight="false" outlineLevel="0" collapsed="false">
      <c r="A254" s="0" t="s">
        <v>591</v>
      </c>
    </row>
    <row r="255" customFormat="false" ht="15" hidden="false" customHeight="false" outlineLevel="0" collapsed="false">
      <c r="A255" s="0" t="s">
        <v>592</v>
      </c>
    </row>
    <row r="256" customFormat="false" ht="15" hidden="false" customHeight="false" outlineLevel="0" collapsed="false">
      <c r="A256" s="0" t="s">
        <v>593</v>
      </c>
      <c r="B256" s="0" t="n">
        <v>0</v>
      </c>
    </row>
    <row r="257" customFormat="false" ht="15" hidden="false" customHeight="false" outlineLevel="0" collapsed="false">
      <c r="A257" s="0" t="s">
        <v>594</v>
      </c>
    </row>
    <row r="258" customFormat="false" ht="15" hidden="false" customHeight="false" outlineLevel="0" collapsed="false">
      <c r="A258" s="0" t="s">
        <v>595</v>
      </c>
    </row>
    <row r="259" customFormat="false" ht="15" hidden="false" customHeight="false" outlineLevel="0" collapsed="false">
      <c r="A259" s="0" t="s">
        <v>596</v>
      </c>
    </row>
    <row r="260" customFormat="false" ht="15" hidden="false" customHeight="false" outlineLevel="0" collapsed="false">
      <c r="A260" s="0" t="s">
        <v>597</v>
      </c>
    </row>
    <row r="261" customFormat="false" ht="15" hidden="false" customHeight="false" outlineLevel="0" collapsed="false">
      <c r="A261" s="0" t="s">
        <v>598</v>
      </c>
    </row>
    <row r="262" customFormat="false" ht="15" hidden="false" customHeight="false" outlineLevel="0" collapsed="false">
      <c r="A262" s="0" t="s">
        <v>599</v>
      </c>
    </row>
    <row r="263" customFormat="false" ht="15" hidden="false" customHeight="false" outlineLevel="0" collapsed="false">
      <c r="A263" s="0" t="s">
        <v>600</v>
      </c>
    </row>
    <row r="264" customFormat="false" ht="15" hidden="false" customHeight="false" outlineLevel="0" collapsed="false">
      <c r="A264" s="0" t="s">
        <v>601</v>
      </c>
    </row>
    <row r="265" customFormat="false" ht="15" hidden="false" customHeight="false" outlineLevel="0" collapsed="false">
      <c r="A265" s="0" t="s">
        <v>602</v>
      </c>
    </row>
    <row r="266" customFormat="false" ht="15" hidden="false" customHeight="false" outlineLevel="0" collapsed="false">
      <c r="A266" s="0" t="s">
        <v>603</v>
      </c>
    </row>
    <row r="267" customFormat="false" ht="15" hidden="false" customHeight="false" outlineLevel="0" collapsed="false">
      <c r="A267" s="0" t="s">
        <v>604</v>
      </c>
      <c r="B267" s="0" t="n">
        <v>3360</v>
      </c>
    </row>
    <row r="268" customFormat="false" ht="15" hidden="false" customHeight="false" outlineLevel="0" collapsed="false">
      <c r="A268" s="0" t="s">
        <v>605</v>
      </c>
      <c r="B268" s="0" t="n">
        <v>1</v>
      </c>
    </row>
    <row r="269" customFormat="false" ht="15" hidden="false" customHeight="false" outlineLevel="0" collapsed="false">
      <c r="A269" s="0" t="s">
        <v>606</v>
      </c>
      <c r="B269" s="0" t="n">
        <v>3000</v>
      </c>
    </row>
    <row r="270" customFormat="false" ht="15" hidden="false" customHeight="false" outlineLevel="0" collapsed="false">
      <c r="A270" s="0" t="s">
        <v>607</v>
      </c>
      <c r="B270" s="0" t="n">
        <v>336</v>
      </c>
    </row>
    <row r="271" customFormat="false" ht="15" hidden="false" customHeight="false" outlineLevel="0" collapsed="false">
      <c r="A271" s="0" t="s">
        <v>608</v>
      </c>
      <c r="B271" s="0" t="n">
        <v>300</v>
      </c>
    </row>
    <row r="272" customFormat="false" ht="15" hidden="false" customHeight="false" outlineLevel="0" collapsed="false">
      <c r="A272" s="0" t="s">
        <v>609</v>
      </c>
      <c r="B272" s="0" t="n">
        <v>360</v>
      </c>
    </row>
    <row r="273" customFormat="false" ht="15" hidden="false" customHeight="false" outlineLevel="0" collapsed="false">
      <c r="A273" s="0" t="s">
        <v>610</v>
      </c>
      <c r="B273" s="0" t="n">
        <v>12</v>
      </c>
    </row>
    <row r="274" customFormat="false" ht="15" hidden="false" customHeight="false" outlineLevel="0" collapsed="false">
      <c r="A274" s="0" t="s">
        <v>611</v>
      </c>
    </row>
    <row r="275" customFormat="false" ht="15" hidden="false" customHeight="false" outlineLevel="0" collapsed="false">
      <c r="A275" s="0" t="s">
        <v>612</v>
      </c>
    </row>
    <row r="276" customFormat="false" ht="15" hidden="false" customHeight="false" outlineLevel="0" collapsed="false">
      <c r="A276" s="0" t="s">
        <v>613</v>
      </c>
    </row>
    <row r="277" customFormat="false" ht="15" hidden="false" customHeight="false" outlineLevel="0" collapsed="false">
      <c r="A277" s="0" t="s">
        <v>614</v>
      </c>
    </row>
    <row r="278" customFormat="false" ht="15" hidden="false" customHeight="false" outlineLevel="0" collapsed="false">
      <c r="A278" s="0" t="s">
        <v>615</v>
      </c>
    </row>
    <row r="279" customFormat="false" ht="15" hidden="false" customHeight="false" outlineLevel="0" collapsed="false">
      <c r="A279" s="0" t="s">
        <v>616</v>
      </c>
    </row>
    <row r="280" customFormat="false" ht="15" hidden="false" customHeight="false" outlineLevel="0" collapsed="false">
      <c r="A280" s="0" t="s">
        <v>617</v>
      </c>
    </row>
    <row r="281" customFormat="false" ht="15" hidden="false" customHeight="false" outlineLevel="0" collapsed="false">
      <c r="A281" s="0" t="s">
        <v>618</v>
      </c>
    </row>
    <row r="282" customFormat="false" ht="15" hidden="false" customHeight="false" outlineLevel="0" collapsed="false">
      <c r="A282" s="0" t="s">
        <v>619</v>
      </c>
    </row>
    <row r="283" customFormat="false" ht="15" hidden="false" customHeight="false" outlineLevel="0" collapsed="false">
      <c r="A283" s="0" t="s">
        <v>620</v>
      </c>
    </row>
    <row r="284" customFormat="false" ht="15" hidden="false" customHeight="false" outlineLevel="0" collapsed="false">
      <c r="A284" s="0" t="s">
        <v>621</v>
      </c>
      <c r="B284" s="0" t="n">
        <v>3000</v>
      </c>
    </row>
    <row r="285" customFormat="false" ht="15" hidden="false" customHeight="false" outlineLevel="0" collapsed="false">
      <c r="A285" s="0" t="s">
        <v>622</v>
      </c>
      <c r="B285" s="0" t="n">
        <v>1</v>
      </c>
    </row>
    <row r="286" customFormat="false" ht="15" hidden="false" customHeight="false" outlineLevel="0" collapsed="false">
      <c r="A286" s="0" t="s">
        <v>623</v>
      </c>
      <c r="B286" s="0" t="n">
        <v>2727.272727273</v>
      </c>
    </row>
    <row r="287" customFormat="false" ht="15" hidden="false" customHeight="false" outlineLevel="0" collapsed="false">
      <c r="A287" s="0" t="s">
        <v>624</v>
      </c>
      <c r="B287" s="0" t="n">
        <v>300</v>
      </c>
    </row>
    <row r="288" customFormat="false" ht="15" hidden="false" customHeight="false" outlineLevel="0" collapsed="false">
      <c r="A288" s="0" t="s">
        <v>625</v>
      </c>
      <c r="B288" s="0" t="n">
        <v>272.7272727273</v>
      </c>
    </row>
    <row r="289" customFormat="false" ht="15" hidden="false" customHeight="false" outlineLevel="0" collapsed="false">
      <c r="A289" s="0" t="s">
        <v>626</v>
      </c>
      <c r="B289" s="0" t="n">
        <v>272.7272727273</v>
      </c>
    </row>
    <row r="290" customFormat="false" ht="15" hidden="false" customHeight="false" outlineLevel="0" collapsed="false">
      <c r="A290" s="0" t="s">
        <v>627</v>
      </c>
      <c r="B290" s="0" t="n">
        <v>10</v>
      </c>
    </row>
    <row r="291" customFormat="false" ht="15" hidden="false" customHeight="false" outlineLevel="0" collapsed="false">
      <c r="A291" s="0" t="s">
        <v>628</v>
      </c>
    </row>
    <row r="292" customFormat="false" ht="15" hidden="false" customHeight="false" outlineLevel="0" collapsed="false">
      <c r="A292" s="0" t="s">
        <v>629</v>
      </c>
    </row>
    <row r="293" customFormat="false" ht="15" hidden="false" customHeight="false" outlineLevel="0" collapsed="false">
      <c r="A293" s="0" t="s">
        <v>630</v>
      </c>
    </row>
    <row r="294" customFormat="false" ht="15" hidden="false" customHeight="false" outlineLevel="0" collapsed="false">
      <c r="A294" s="0" t="s">
        <v>631</v>
      </c>
    </row>
    <row r="295" customFormat="false" ht="15" hidden="false" customHeight="false" outlineLevel="0" collapsed="false">
      <c r="A295" s="0" t="s">
        <v>632</v>
      </c>
    </row>
    <row r="296" customFormat="false" ht="15" hidden="false" customHeight="false" outlineLevel="0" collapsed="false">
      <c r="A296" s="0" t="s">
        <v>633</v>
      </c>
    </row>
    <row r="297" customFormat="false" ht="15" hidden="false" customHeight="false" outlineLevel="0" collapsed="false">
      <c r="A297" s="0" t="s">
        <v>634</v>
      </c>
    </row>
    <row r="298" customFormat="false" ht="15" hidden="false" customHeight="false" outlineLevel="0" collapsed="false">
      <c r="A298" s="0" t="s">
        <v>635</v>
      </c>
    </row>
    <row r="299" customFormat="false" ht="15" hidden="false" customHeight="false" outlineLevel="0" collapsed="false">
      <c r="A299" s="0" t="s">
        <v>636</v>
      </c>
    </row>
    <row r="300" customFormat="false" ht="15" hidden="false" customHeight="false" outlineLevel="0" collapsed="false">
      <c r="A300" s="0" t="s">
        <v>637</v>
      </c>
    </row>
    <row r="301" customFormat="false" ht="15" hidden="false" customHeight="false" outlineLevel="0" collapsed="false">
      <c r="A301" s="0" t="s">
        <v>638</v>
      </c>
      <c r="B301" s="0" t="n">
        <v>4720</v>
      </c>
    </row>
    <row r="302" customFormat="false" ht="15" hidden="false" customHeight="false" outlineLevel="0" collapsed="false">
      <c r="A302" s="0" t="s">
        <v>639</v>
      </c>
      <c r="B302" s="0" t="n">
        <v>1</v>
      </c>
    </row>
    <row r="303" customFormat="false" ht="15" hidden="false" customHeight="false" outlineLevel="0" collapsed="false">
      <c r="A303" s="0" t="s">
        <v>640</v>
      </c>
      <c r="B303" s="0" t="n">
        <v>4000</v>
      </c>
    </row>
    <row r="304" customFormat="false" ht="15" hidden="false" customHeight="false" outlineLevel="0" collapsed="false">
      <c r="A304" s="0" t="s">
        <v>641</v>
      </c>
      <c r="B304" s="0" t="n">
        <v>472</v>
      </c>
    </row>
    <row r="305" customFormat="false" ht="15" hidden="false" customHeight="false" outlineLevel="0" collapsed="false">
      <c r="A305" s="0" t="s">
        <v>642</v>
      </c>
      <c r="B305" s="0" t="n">
        <v>400</v>
      </c>
    </row>
    <row r="306" customFormat="false" ht="15" hidden="false" customHeight="false" outlineLevel="0" collapsed="false">
      <c r="A306" s="0" t="s">
        <v>643</v>
      </c>
      <c r="B306" s="0" t="n">
        <v>720</v>
      </c>
    </row>
    <row r="307" customFormat="false" ht="15" hidden="false" customHeight="false" outlineLevel="0" collapsed="false">
      <c r="A307" s="0" t="s">
        <v>644</v>
      </c>
      <c r="B307" s="0" t="n">
        <v>18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3" activeCellId="0" sqref="C53"/>
    </sheetView>
  </sheetViews>
  <sheetFormatPr defaultColWidth="9" defaultRowHeight="15" zeroHeight="false" outlineLevelRow="0" outlineLevelCol="0"/>
  <cols>
    <col collapsed="false" customWidth="true" hidden="false" outlineLevel="0" max="1" min="1" style="2" width="31.57"/>
    <col collapsed="false" customWidth="true" hidden="false" outlineLevel="0" max="2" min="2" style="2" width="12.28"/>
    <col collapsed="false" customWidth="false" hidden="false" outlineLevel="0" max="1024" min="3" style="2" width="9"/>
  </cols>
  <sheetData>
    <row r="1" customFormat="false" ht="15" hidden="false" customHeight="false" outlineLevel="0" collapsed="false">
      <c r="A1" s="2" t="s">
        <v>645</v>
      </c>
      <c r="B1" s="3" t="n">
        <f aca="true">TODAY()</f>
        <v>45734</v>
      </c>
    </row>
    <row r="2" customFormat="false" ht="15" hidden="false" customHeight="false" outlineLevel="0" collapsed="false">
      <c r="A2" s="2" t="s">
        <v>646</v>
      </c>
      <c r="B2" s="3" t="n">
        <f aca="false">VLOOKUP("company_q",Hd!$A$1:$C$248,3,0)+Options!$B$1-Options!$B$1</f>
        <v>3</v>
      </c>
    </row>
    <row r="3" customFormat="false" ht="15" hidden="false" customHeight="false" outlineLevel="0" collapsed="false">
      <c r="A3" s="2" t="s">
        <v>647</v>
      </c>
      <c r="B3" s="3" t="n">
        <f aca="false">VLOOKUP("goods_q",Hd!$A$1:$C$248,3,0)+Options!$B$1-Options!$B$1</f>
        <v>3</v>
      </c>
    </row>
    <row r="4" customFormat="false" ht="15" hidden="false" customHeight="false" outlineLevel="0" collapsed="false">
      <c r="A4" s="2" t="s">
        <v>648</v>
      </c>
      <c r="B4" s="3" t="n">
        <v>1</v>
      </c>
    </row>
    <row r="5" customFormat="false" ht="15" hidden="false" customHeight="false" outlineLevel="0" collapsed="false">
      <c r="A5" s="2" t="s">
        <v>649</v>
      </c>
      <c r="B5" s="3" t="n">
        <v>4</v>
      </c>
      <c r="C5" s="2" t="s">
        <v>650</v>
      </c>
    </row>
    <row r="6" customFormat="false" ht="15" hidden="false" customHeight="false" outlineLevel="0" collapsed="false">
      <c r="A6" s="2" t="s">
        <v>651</v>
      </c>
      <c r="B6" s="3" t="n">
        <f aca="false">VLOOKUP("offr_block_size",Hd!$A$1:$C$248,3,0)*B2*B4+Options!$B$1-Options!$B$1</f>
        <v>51</v>
      </c>
    </row>
    <row r="7" customFormat="false" ht="15" hidden="false" customHeight="false" outlineLevel="0" collapsed="false">
      <c r="A7" s="2" t="s">
        <v>652</v>
      </c>
      <c r="B7" s="2" t="n">
        <f aca="false">B4*B5</f>
        <v>4</v>
      </c>
    </row>
    <row r="8" customFormat="false" ht="15" hidden="false" customHeight="false" outlineLevel="0" collapsed="false">
      <c r="A8" s="2" t="s">
        <v>653</v>
      </c>
      <c r="B8" s="2" t="n">
        <f aca="false">B9*$B$6</f>
        <v>65535</v>
      </c>
    </row>
    <row r="9" customFormat="false" ht="15" hidden="false" customHeight="false" outlineLevel="0" collapsed="false">
      <c r="A9" s="2" t="s">
        <v>654</v>
      </c>
      <c r="B9" s="2" t="n">
        <f aca="false">INT(65535/$B$6)</f>
        <v>1285</v>
      </c>
    </row>
    <row r="10" customFormat="false" ht="15" hidden="false" customHeight="false" outlineLevel="0" collapsed="false">
      <c r="A10" s="2" t="s">
        <v>655</v>
      </c>
      <c r="B10" s="3" t="n">
        <f aca="false">VLOOKUP("lts_block_size",Hd!$A$1:$C$248,3,0)+Options!$B$1-Options!$B$1</f>
        <v>18</v>
      </c>
    </row>
    <row r="11" customFormat="false" ht="15" hidden="false" customHeight="false" outlineLevel="0" collapsed="false">
      <c r="A11" s="2" t="s">
        <v>656</v>
      </c>
      <c r="B11" s="2" t="s">
        <v>657</v>
      </c>
    </row>
    <row r="12" customFormat="false" ht="15" hidden="false" customHeight="false" outlineLevel="0" collapsed="false">
      <c r="A12" s="2" t="s">
        <v>656</v>
      </c>
      <c r="B12" s="2" t="s">
        <v>658</v>
      </c>
    </row>
    <row r="13" customFormat="false" ht="15" hidden="false" customHeight="false" outlineLevel="0" collapsed="false">
      <c r="A13" s="2" t="s">
        <v>656</v>
      </c>
      <c r="B13" s="2" t="s">
        <v>659</v>
      </c>
    </row>
    <row r="14" customFormat="false" ht="15" hidden="false" customHeight="false" outlineLevel="0" collapsed="false">
      <c r="A14" s="2" t="s">
        <v>656</v>
      </c>
      <c r="B14" s="2" t="s">
        <v>660</v>
      </c>
    </row>
    <row r="15" customFormat="false" ht="15" hidden="false" customHeight="false" outlineLevel="0" collapsed="false">
      <c r="A15" s="2" t="s">
        <v>661</v>
      </c>
      <c r="B15" s="2" t="s">
        <v>662</v>
      </c>
    </row>
    <row r="20" customFormat="false" ht="15" hidden="false" customHeight="false" outlineLevel="0" collapsed="false">
      <c r="A20" s="2" t="s">
        <v>663</v>
      </c>
      <c r="B20" s="3" t="n">
        <f aca="false">IF(OR(VLOOKUP("rfx_type_id-01",Hd!$A$1:$C$248,3,0)+Options!$B$1-Options!$B$1=5,VLOOKUP("rfx_type_id-01",Hd!$A$1:$C$248,3,0)+Options!$B$1-Options!$B$1=6,VLOOKUP("rfx_type_id-01",Hd!$A$1:$C$248,3,0)+Options!$B$1-Options!$B$1=8),1,0)</f>
        <v>0</v>
      </c>
      <c r="C20" s="2" t="s">
        <v>664</v>
      </c>
    </row>
    <row r="22" customFormat="false" ht="15" hidden="false" customHeight="false" outlineLevel="0" collapsed="false">
      <c r="A22" s="2" t="s">
        <v>665</v>
      </c>
    </row>
    <row r="23" customFormat="false" ht="15" hidden="false" customHeight="false" outlineLevel="0" collapsed="false">
      <c r="A23" s="2" t="s">
        <v>666</v>
      </c>
    </row>
    <row r="24" customFormat="false" ht="15" hidden="false" customHeight="false" outlineLevel="0" collapsed="false">
      <c r="A24" s="2" t="s">
        <v>667</v>
      </c>
    </row>
    <row r="25" customFormat="false" ht="15" hidden="false" customHeight="false" outlineLevel="0" collapsed="false">
      <c r="A25" s="2" t="s">
        <v>668</v>
      </c>
    </row>
    <row r="26" customFormat="false" ht="15" hidden="false" customHeight="false" outlineLevel="0" collapsed="false">
      <c r="A26" s="4" t="s">
        <v>669</v>
      </c>
    </row>
    <row r="27" customFormat="false" ht="15" hidden="false" customHeight="false" outlineLevel="0" collapsed="false">
      <c r="A27" s="4" t="s">
        <v>670</v>
      </c>
    </row>
    <row r="28" customFormat="false" ht="15" hidden="false" customHeight="false" outlineLevel="0" collapsed="false">
      <c r="A28" s="2" t="s">
        <v>671</v>
      </c>
    </row>
    <row r="29" customFormat="false" ht="15" hidden="false" customHeight="false" outlineLevel="0" collapsed="false">
      <c r="A29" s="4" t="s">
        <v>672</v>
      </c>
    </row>
    <row r="30" customFormat="false" ht="15" hidden="false" customHeight="false" outlineLevel="0" collapsed="false">
      <c r="A30" s="2" t="s">
        <v>673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" defaultRowHeight="15" zeroHeight="false" outlineLevelRow="1" outlineLevelCol="1"/>
  <cols>
    <col collapsed="false" customWidth="true" hidden="false" outlineLevel="0" max="1" min="1" style="5" width="8.71"/>
    <col collapsed="false" customWidth="true" hidden="false" outlineLevel="1" max="3" min="2" style="5" width="8.71"/>
    <col collapsed="false" customWidth="true" hidden="false" outlineLevel="0" max="4" min="4" style="5" width="4.57"/>
    <col collapsed="false" customWidth="true" hidden="false" outlineLevel="0" max="5" min="5" style="6" width="51.85"/>
    <col collapsed="false" customWidth="true" hidden="false" outlineLevel="0" max="8" min="6" style="5" width="10.71"/>
    <col collapsed="false" customWidth="true" hidden="false" outlineLevel="0" max="10" min="9" style="6" width="10.71"/>
    <col collapsed="false" customWidth="true" hidden="true" outlineLevel="1" max="14" min="11" style="7" width="16.71"/>
    <col collapsed="false" customWidth="true" hidden="false" outlineLevel="0" max="15" min="15" style="5" width="15.71"/>
    <col collapsed="false" customWidth="true" hidden="false" outlineLevel="1" max="18" min="16" style="5" width="15.71"/>
    <col collapsed="false" customWidth="true" hidden="false" outlineLevel="0" max="19" min="19" style="5" width="15.71"/>
    <col collapsed="false" customWidth="true" hidden="false" outlineLevel="1" max="22" min="20" style="5" width="15.71"/>
    <col collapsed="false" customWidth="true" hidden="false" outlineLevel="0" max="23" min="23" style="5" width="15.71"/>
    <col collapsed="false" customWidth="true" hidden="false" outlineLevel="1" max="26" min="24" style="5" width="15.71"/>
  </cols>
  <sheetData>
    <row r="1" customFormat="false" ht="15" hidden="false" customHeight="true" outlineLevel="0" collapsed="false">
      <c r="A1" s="8" t="s">
        <v>674</v>
      </c>
      <c r="B1" s="8"/>
      <c r="C1" s="8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1" t="n">
        <v>1</v>
      </c>
      <c r="P1" s="11" t="n">
        <f aca="false">O1+1</f>
        <v>2</v>
      </c>
      <c r="Q1" s="11" t="n">
        <f aca="false">P1+1</f>
        <v>3</v>
      </c>
      <c r="R1" s="11" t="n">
        <f aca="false">Q1+1</f>
        <v>4</v>
      </c>
      <c r="S1" s="11" t="n">
        <f aca="false">R1+1</f>
        <v>5</v>
      </c>
      <c r="T1" s="11" t="n">
        <f aca="false">S1+1</f>
        <v>6</v>
      </c>
      <c r="U1" s="11" t="n">
        <f aca="false">T1+1</f>
        <v>7</v>
      </c>
      <c r="V1" s="11" t="n">
        <f aca="false">U1+1</f>
        <v>8</v>
      </c>
      <c r="W1" s="11" t="n">
        <f aca="false">V1+1</f>
        <v>9</v>
      </c>
      <c r="X1" s="11" t="n">
        <f aca="false">W1+1</f>
        <v>10</v>
      </c>
      <c r="Y1" s="11" t="n">
        <f aca="false">X1+1</f>
        <v>11</v>
      </c>
      <c r="Z1" s="11" t="n">
        <f aca="false">Y1+1</f>
        <v>12</v>
      </c>
    </row>
    <row r="2" customFormat="false" ht="15" hidden="true" customHeight="true" outlineLevel="1" collapsed="false">
      <c r="A2" s="8" t="s">
        <v>675</v>
      </c>
      <c r="B2" s="8"/>
      <c r="C2" s="8"/>
      <c r="D2" s="9"/>
      <c r="E2" s="9"/>
      <c r="F2" s="9"/>
      <c r="G2" s="9"/>
      <c r="H2" s="9"/>
      <c r="I2" s="12" t="s">
        <v>676</v>
      </c>
      <c r="J2" s="12"/>
      <c r="K2" s="10"/>
      <c r="L2" s="10"/>
      <c r="M2" s="10"/>
      <c r="N2" s="10"/>
      <c r="O2" s="11" t="n">
        <f aca="false">IF(MOD(O1,Options!$B$7)=1,TRUE(),0)</f>
        <v>1</v>
      </c>
      <c r="P2" s="11" t="n">
        <f aca="false">IF(MOD(P1,Options!$B$7)=1,TRUE(),0)</f>
        <v>0</v>
      </c>
      <c r="Q2" s="11" t="n">
        <f aca="false">IF(MOD(Q1,Options!$B$7)=1,TRUE(),0)</f>
        <v>0</v>
      </c>
      <c r="R2" s="11" t="n">
        <f aca="false">IF(MOD(R1,Options!$B$7)=1,TRUE(),0)</f>
        <v>0</v>
      </c>
      <c r="S2" s="11" t="n">
        <f aca="false">IF(MOD(S1,Options!$B$7)=1,TRUE(),0)</f>
        <v>1</v>
      </c>
      <c r="T2" s="11" t="n">
        <f aca="false">IF(MOD(T1,Options!$B$7)=1,TRUE(),0)</f>
        <v>0</v>
      </c>
      <c r="U2" s="11" t="n">
        <f aca="false">IF(MOD(U1,Options!$B$7)=1,TRUE(),0)</f>
        <v>0</v>
      </c>
      <c r="V2" s="11" t="n">
        <f aca="false">IF(MOD(V1,Options!$B$7)=1,TRUE(),0)</f>
        <v>0</v>
      </c>
      <c r="W2" s="11" t="n">
        <f aca="false">IF(MOD(W1,Options!$B$7)=1,TRUE(),0)</f>
        <v>1</v>
      </c>
      <c r="X2" s="11" t="n">
        <f aca="false">IF(MOD(X1,Options!$B$7)=1,TRUE(),0)</f>
        <v>0</v>
      </c>
      <c r="Y2" s="11" t="n">
        <f aca="false">IF(MOD(Y1,Options!$B$7)=1,TRUE(),0)</f>
        <v>0</v>
      </c>
      <c r="Z2" s="11" t="n">
        <f aca="false">IF(MOD(Z1,Options!$B$7)=1,TRUE(),0)</f>
        <v>0</v>
      </c>
    </row>
    <row r="3" customFormat="false" ht="15" hidden="true" customHeight="true" outlineLevel="1" collapsed="false">
      <c r="A3" s="8" t="s">
        <v>677</v>
      </c>
      <c r="B3" s="8"/>
      <c r="C3" s="8"/>
      <c r="D3" s="9"/>
      <c r="E3" s="9"/>
      <c r="F3" s="9"/>
      <c r="G3" s="9"/>
      <c r="H3" s="9"/>
      <c r="I3" s="12" t="s">
        <v>678</v>
      </c>
      <c r="J3" s="12"/>
      <c r="K3" s="10"/>
      <c r="L3" s="10"/>
      <c r="M3" s="10"/>
      <c r="N3" s="10"/>
      <c r="O3" s="13" t="n">
        <f aca="false">1+Options!B1-Options!B1</f>
        <v>1</v>
      </c>
      <c r="P3" s="11" t="n">
        <f aca="false">IF(MOD(P1,Options!$B$5*Options!$B$4)=1,O3+1,O3)</f>
        <v>1</v>
      </c>
      <c r="Q3" s="11" t="n">
        <f aca="false">IF(MOD(Q1,Options!$B$5*Options!$B$4)=1,P3+1,P3)</f>
        <v>1</v>
      </c>
      <c r="R3" s="11" t="n">
        <f aca="false">IF(MOD(R1,Options!$B$5*Options!$B$4)=1,Q3+1,Q3)</f>
        <v>1</v>
      </c>
      <c r="S3" s="11" t="n">
        <f aca="false">IF(MOD(S1,Options!$B$5*Options!$B$4)=1,R3+1,R3)</f>
        <v>2</v>
      </c>
      <c r="T3" s="11" t="n">
        <f aca="false">IF(MOD(T1,Options!$B$5*Options!$B$4)=1,S3+1,S3)</f>
        <v>2</v>
      </c>
      <c r="U3" s="11" t="n">
        <f aca="false">IF(MOD(U1,Options!$B$5*Options!$B$4)=1,T3+1,T3)</f>
        <v>2</v>
      </c>
      <c r="V3" s="11" t="n">
        <f aca="false">IF(MOD(V1,Options!$B$5*Options!$B$4)=1,U3+1,U3)</f>
        <v>2</v>
      </c>
      <c r="W3" s="11" t="n">
        <f aca="false">IF(MOD(W1,Options!$B$5*Options!$B$4)=1,V3+1,V3)</f>
        <v>3</v>
      </c>
      <c r="X3" s="11" t="n">
        <f aca="false">IF(MOD(X1,Options!$B$5*Options!$B$4)=1,W3+1,W3)</f>
        <v>3</v>
      </c>
      <c r="Y3" s="11" t="n">
        <f aca="false">IF(MOD(Y1,Options!$B$5*Options!$B$4)=1,X3+1,X3)</f>
        <v>3</v>
      </c>
      <c r="Z3" s="11" t="n">
        <f aca="false">IF(MOD(Z1,Options!$B$5*Options!$B$4)=1,Y3+1,Y3)</f>
        <v>3</v>
      </c>
    </row>
    <row r="4" customFormat="false" ht="15" hidden="true" customHeight="true" outlineLevel="1" collapsed="false">
      <c r="A4" s="8" t="s">
        <v>679</v>
      </c>
      <c r="B4" s="8"/>
      <c r="C4" s="8"/>
      <c r="D4" s="9"/>
      <c r="E4" s="9"/>
      <c r="F4" s="9"/>
      <c r="G4" s="9"/>
      <c r="H4" s="9"/>
      <c r="I4" s="14" t="s">
        <v>679</v>
      </c>
      <c r="J4" s="14"/>
      <c r="K4" s="10"/>
      <c r="L4" s="10"/>
      <c r="M4" s="10"/>
      <c r="N4" s="10"/>
      <c r="O4" s="13" t="n">
        <f aca="false">1+Options!B2-Options!B2</f>
        <v>1</v>
      </c>
      <c r="P4" s="11" t="n">
        <f aca="false">IF(MOD(P1,Options!$B$5)=1,IF(O4=Options!$B$4,1,O4+1),O4)</f>
        <v>1</v>
      </c>
      <c r="Q4" s="11" t="n">
        <f aca="false">IF(MOD(Q1,Options!$B$5)=1,IF(P4=Options!$B$4,1,P4+1),P4)</f>
        <v>1</v>
      </c>
      <c r="R4" s="11" t="n">
        <f aca="false">IF(MOD(R1,Options!$B$5)=1,IF(Q4=Options!$B$4,1,Q4+1),Q4)</f>
        <v>1</v>
      </c>
      <c r="S4" s="11" t="n">
        <f aca="false">IF(MOD(S1,Options!$B$5)=1,IF(R4=Options!$B$4,1,R4+1),R4)</f>
        <v>1</v>
      </c>
      <c r="T4" s="11" t="n">
        <f aca="false">IF(MOD(T1,Options!$B$5)=1,IF(S4=Options!$B$4,1,S4+1),S4)</f>
        <v>1</v>
      </c>
      <c r="U4" s="11" t="n">
        <f aca="false">IF(MOD(U1,Options!$B$5)=1,IF(T4=Options!$B$4,1,T4+1),T4)</f>
        <v>1</v>
      </c>
      <c r="V4" s="11" t="n">
        <f aca="false">IF(MOD(V1,Options!$B$5)=1,IF(U4=Options!$B$4,1,U4+1),U4)</f>
        <v>1</v>
      </c>
      <c r="W4" s="13" t="n">
        <f aca="false">1+Options!J2-Options!J2</f>
        <v>1</v>
      </c>
      <c r="X4" s="11" t="n">
        <f aca="false">IF(MOD(X1,Options!$B$5)=1,IF(W4=Options!$B$4,1,W4+1),W4)</f>
        <v>1</v>
      </c>
      <c r="Y4" s="11" t="n">
        <f aca="false">IF(MOD(Y1,Options!$B$5)=1,IF(X4=Options!$B$4,1,X4+1),X4)</f>
        <v>1</v>
      </c>
      <c r="Z4" s="11" t="n">
        <f aca="false">IF(MOD(Z1,Options!$B$5)=1,IF(Y4=Options!$B$4,1,Y4+1),Y4)</f>
        <v>1</v>
      </c>
    </row>
    <row r="5" customFormat="false" ht="15" hidden="true" customHeight="true" outlineLevel="1" collapsed="false">
      <c r="A5" s="8" t="s">
        <v>680</v>
      </c>
      <c r="B5" s="8"/>
      <c r="C5" s="8"/>
      <c r="D5" s="9"/>
      <c r="E5" s="9"/>
      <c r="F5" s="9"/>
      <c r="G5" s="9"/>
      <c r="H5" s="9"/>
      <c r="I5" s="12" t="s">
        <v>681</v>
      </c>
      <c r="J5" s="12"/>
      <c r="K5" s="10"/>
      <c r="L5" s="10"/>
      <c r="M5" s="10"/>
      <c r="N5" s="10"/>
      <c r="O5" s="11" t="n">
        <f aca="false">IF(Options!$B$4=1,TRUE(),IF(MOD(O$1,Options!$B$5)=1,TRUE(),0))</f>
        <v>1</v>
      </c>
      <c r="P5" s="11" t="n">
        <f aca="false">IF(Options!$B$4=1,TRUE(),IF(MOD(P$1,Options!$B$5)=1,TRUE(),0))</f>
        <v>1</v>
      </c>
      <c r="Q5" s="11" t="n">
        <f aca="false">IF(Options!$B$4=1,TRUE(),IF(MOD(Q$1,Options!$B$5)=1,TRUE(),0))</f>
        <v>1</v>
      </c>
      <c r="R5" s="11" t="n">
        <f aca="false">IF(Options!$B$4=1,TRUE(),IF(MOD(R$1,Options!$B$5)=1,TRUE(),0))</f>
        <v>1</v>
      </c>
      <c r="S5" s="11" t="n">
        <f aca="false">IF(Options!$B$4=1,TRUE(),IF(MOD(S$1,Options!$B$5)=1,TRUE(),0))</f>
        <v>1</v>
      </c>
      <c r="T5" s="11" t="n">
        <f aca="false">IF(Options!$B$4=1,TRUE(),IF(MOD(T$1,Options!$B$5)=1,TRUE(),0))</f>
        <v>1</v>
      </c>
      <c r="U5" s="11" t="n">
        <f aca="false">IF(Options!$B$4=1,TRUE(),IF(MOD(U$1,Options!$B$5)=1,TRUE(),0))</f>
        <v>1</v>
      </c>
      <c r="V5" s="11" t="n">
        <f aca="false">IF(Options!$B$4=1,TRUE(),IF(MOD(V$1,Options!$B$5)=1,TRUE(),0))</f>
        <v>1</v>
      </c>
      <c r="W5" s="11" t="n">
        <f aca="false">IF(Options!$B$4=1,TRUE(),IF(MOD(W$1,Options!$B$5)=1,TRUE(),0))</f>
        <v>1</v>
      </c>
      <c r="X5" s="11" t="n">
        <f aca="false">IF(Options!$B$4=1,TRUE(),IF(MOD(X$1,Options!$B$5)=1,TRUE(),0))</f>
        <v>1</v>
      </c>
      <c r="Y5" s="11" t="n">
        <f aca="false">IF(Options!$B$4=1,TRUE(),IF(MOD(Y$1,Options!$B$5)=1,TRUE(),0))</f>
        <v>1</v>
      </c>
      <c r="Z5" s="11" t="n">
        <f aca="false">IF(Options!$B$4=1,TRUE(),IF(MOD(Z$1,Options!$B$5)=1,TRUE(),0))</f>
        <v>1</v>
      </c>
    </row>
    <row r="6" customFormat="false" ht="15" hidden="true" customHeight="true" outlineLevel="1" collapsed="false">
      <c r="A6" s="8" t="s">
        <v>682</v>
      </c>
      <c r="B6" s="8"/>
      <c r="C6" s="8"/>
      <c r="D6" s="9"/>
      <c r="E6" s="9" t="s">
        <v>1</v>
      </c>
      <c r="F6" s="9" t="s">
        <v>683</v>
      </c>
      <c r="G6" s="9" t="s">
        <v>3</v>
      </c>
      <c r="H6" s="9" t="s">
        <v>684</v>
      </c>
      <c r="I6" s="9" t="s">
        <v>685</v>
      </c>
      <c r="J6" s="9"/>
      <c r="K6" s="10"/>
      <c r="L6" s="10"/>
      <c r="M6" s="10"/>
      <c r="N6" s="10"/>
      <c r="O6" s="11" t="s">
        <v>686</v>
      </c>
      <c r="P6" s="11" t="s">
        <v>687</v>
      </c>
      <c r="Q6" s="11" t="s">
        <v>688</v>
      </c>
      <c r="R6" s="11" t="s">
        <v>689</v>
      </c>
      <c r="S6" s="11" t="s">
        <v>686</v>
      </c>
      <c r="T6" s="11" t="s">
        <v>687</v>
      </c>
      <c r="U6" s="11" t="s">
        <v>688</v>
      </c>
      <c r="V6" s="11" t="s">
        <v>689</v>
      </c>
      <c r="W6" s="11" t="s">
        <v>686</v>
      </c>
      <c r="X6" s="11" t="s">
        <v>687</v>
      </c>
      <c r="Y6" s="11" t="s">
        <v>688</v>
      </c>
      <c r="Z6" s="11" t="s">
        <v>689</v>
      </c>
    </row>
    <row r="7" customFormat="false" ht="15" hidden="true" customHeight="true" outlineLevel="1" collapsed="false">
      <c r="A7" s="8"/>
      <c r="B7" s="8"/>
      <c r="C7" s="8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1" t="str">
        <f aca="false">CONCATENATE(TEXT(O$3,"000"),"-",TEXT(O$4,"00"),"-",O$6)</f>
        <v>001-01-offer_no_vat</v>
      </c>
      <c r="P7" s="11" t="str">
        <f aca="false">CONCATENATE(TEXT(P$3,"000"),"-",TEXT(P$4,"00"),"-",P$6)</f>
        <v>001-01-price_no_vat</v>
      </c>
      <c r="Q7" s="11" t="str">
        <f aca="false">CONCATENATE(TEXT(Q$3,"000"),"-",TEXT(Q$4,"00"),"-",Q$6)</f>
        <v>001-01-offer</v>
      </c>
      <c r="R7" s="11" t="str">
        <f aca="false">CONCATENATE(TEXT(R$3,"000"),"-",TEXT(R$4,"00"),"-",R$6)</f>
        <v>001-01-price</v>
      </c>
      <c r="S7" s="11" t="str">
        <f aca="false">CONCATENATE(TEXT(S$3,"000"),"-",TEXT(S$4,"00"),"-",S$6)</f>
        <v>002-01-offer_no_vat</v>
      </c>
      <c r="T7" s="11" t="str">
        <f aca="false">CONCATENATE(TEXT(T$3,"000"),"-",TEXT(T$4,"00"),"-",T$6)</f>
        <v>002-01-price_no_vat</v>
      </c>
      <c r="U7" s="11" t="str">
        <f aca="false">CONCATENATE(TEXT(U$3,"000"),"-",TEXT(U$4,"00"),"-",U$6)</f>
        <v>002-01-offer</v>
      </c>
      <c r="V7" s="11" t="str">
        <f aca="false">CONCATENATE(TEXT(V$3,"000"),"-",TEXT(V$4,"00"),"-",V$6)</f>
        <v>002-01-price</v>
      </c>
      <c r="W7" s="11" t="str">
        <f aca="false">CONCATENATE(TEXT(W$3,"000"),"-",TEXT(W$4,"00"),"-",W$6)</f>
        <v>003-01-offer_no_vat</v>
      </c>
      <c r="X7" s="11" t="str">
        <f aca="false">CONCATENATE(TEXT(X$3,"000"),"-",TEXT(X$4,"00"),"-",X$6)</f>
        <v>003-01-price_no_vat</v>
      </c>
      <c r="Y7" s="11" t="str">
        <f aca="false">CONCATENATE(TEXT(Y$3,"000"),"-",TEXT(Y$4,"00"),"-",Y$6)</f>
        <v>003-01-offer</v>
      </c>
      <c r="Z7" s="11" t="str">
        <f aca="false">CONCATENATE(TEXT(Z$3,"000"),"-",TEXT(Z$4,"00"),"-",Z$6)</f>
        <v>003-01-price</v>
      </c>
    </row>
    <row r="8" customFormat="false" ht="15" hidden="true" customHeight="true" outlineLevel="1" collapsed="false">
      <c r="A8" s="8"/>
      <c r="B8" s="8"/>
      <c r="C8" s="8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1" t="str">
        <f aca="false">CONCATENATE(TEXT(O$3,"000"),"-","first_vat")</f>
        <v>001-first_vat</v>
      </c>
      <c r="P8" s="11"/>
      <c r="Q8" s="11"/>
      <c r="R8" s="11"/>
      <c r="S8" s="11" t="str">
        <f aca="false">CONCATENATE(TEXT(S$3,"000"),"-",TEXT(S$4,"00"),"-","vat_rate")</f>
        <v>002-01-vat_rate</v>
      </c>
      <c r="T8" s="11"/>
      <c r="U8" s="11"/>
      <c r="V8" s="11"/>
      <c r="W8" s="11" t="str">
        <f aca="false">CONCATENATE(TEXT(W$3,"000"),"-",TEXT(W$4,"00"),"-","vat_rate")</f>
        <v>003-01-vat_rate</v>
      </c>
      <c r="X8" s="11"/>
      <c r="Y8" s="11"/>
      <c r="Z8" s="11"/>
    </row>
    <row r="9" s="18" customFormat="true" ht="15" hidden="false" customHeight="true" outlineLevel="0" collapsed="false">
      <c r="A9" s="15"/>
      <c r="B9" s="15"/>
      <c r="C9" s="15"/>
      <c r="D9" s="16" t="n">
        <v>1</v>
      </c>
      <c r="E9" s="9" t="str">
        <f aca="false">CONCATENATE(IF(Options!$B$1=1000,"err",VLOOKUP(CONCATENATE("rfx_name","-0",$D$9),Hd!$A:$D,3,0))," (",VLOOKUP(CONCATENATE("currency_name","-0",$D$9),Hd!$A:$D,3,0),") ")</f>
        <v>Проверка СО КЛ 2  (id304320) (RUB) </v>
      </c>
      <c r="F9" s="9"/>
      <c r="G9" s="9"/>
      <c r="H9" s="9"/>
      <c r="I9" s="9"/>
      <c r="J9" s="17" t="s">
        <v>690</v>
      </c>
      <c r="K9" s="10"/>
      <c r="L9" s="10"/>
      <c r="M9" s="10"/>
      <c r="N9" s="10"/>
      <c r="O9" s="9"/>
      <c r="S9" s="9"/>
      <c r="W9" s="9"/>
    </row>
    <row r="10" s="21" customFormat="true" ht="15" hidden="true" customHeight="true" outlineLevel="1" collapsed="false">
      <c r="A10" s="15"/>
      <c r="B10" s="15"/>
      <c r="C10" s="15"/>
      <c r="D10" s="15" t="n">
        <v>1</v>
      </c>
      <c r="E10" s="19" t="str">
        <f aca="false">IF(Options!$B$1=1000,"err",CONCATENATE(VLOOKUP(CONCATENATE("rfx_type","-0",$D$9),Hd!$A:$D,2,0),":"))</f>
        <v>Тип процедуры:</v>
      </c>
      <c r="F10" s="20" t="str">
        <f aca="false">IF(Options!$B$1=1000,"err",VLOOKUP(CONCATENATE("rfx_type","-0",$D$9),Hd!$A:$D,3,0))</f>
        <v>Открытый тендер на закупку</v>
      </c>
      <c r="G10" s="20"/>
      <c r="K10" s="22"/>
      <c r="L10" s="22"/>
      <c r="M10" s="22"/>
      <c r="N10" s="22"/>
    </row>
    <row r="11" s="21" customFormat="true" ht="15" hidden="true" customHeight="true" outlineLevel="1" collapsed="false">
      <c r="A11" s="15"/>
      <c r="B11" s="15"/>
      <c r="C11" s="15"/>
      <c r="D11" s="15" t="n">
        <v>2</v>
      </c>
      <c r="E11" s="19" t="str">
        <f aca="false">IF(Options!$B$1=1000,"err",IF(VLOOKUP(CONCATENATE("rfx_type_id","-0",$D$9),Hd!$A:$D,3,0)&lt;&gt;2,CONCATENATE(VLOOKUP(CONCATENATE("rfx_pub","-0",$D$9),Hd!$A:$D,2,0),":"),CONCATENATE(VLOOKUP(CONCATENATE("rfx_pub","-0",$D$9),Hd!$A:$D,2,0),":")))</f>
        <v>Время публикации обьявления:</v>
      </c>
      <c r="F11" s="20" t="str">
        <f aca="false">IF(Options!$B$1=1000,"err",IF(VLOOKUP(CONCATENATE("rfx_type_id","-0",$D$9),Hd!$A:$D,3,0)&lt;&gt;2,VLOOKUP(CONCATENATE("rfx_pub","-0",$D$9),Hd!$A:$D,3,0),VLOOKUP(CONCATENATE("rfx_pub","-0",$D$9),Hd!$A:$D,3,0)))</f>
        <v>06.02.2018 12:58:44</v>
      </c>
      <c r="G11" s="20"/>
      <c r="I11" s="23"/>
      <c r="J11" s="23"/>
      <c r="K11" s="22"/>
      <c r="L11" s="22"/>
      <c r="M11" s="22"/>
      <c r="N11" s="22"/>
    </row>
    <row r="12" s="24" customFormat="true" ht="15" hidden="true" customHeight="true" outlineLevel="1" collapsed="false">
      <c r="A12" s="15"/>
      <c r="B12" s="15"/>
      <c r="C12" s="15"/>
      <c r="D12" s="15" t="n">
        <v>3</v>
      </c>
      <c r="E12" s="19" t="str">
        <f aca="false">IF(Options!$B$1=1000,"err",IF(VLOOKUP(CONCATENATE("rfx_type_id","-0",$D$9),Hd!$A:$D,3,0)&lt;&gt;2,CONCATENATE(VLOOKUP(CONCATENATE("rfx_end","-0",$D$9),Hd!$A:$D,2,0),":"),IF(VLOOKUP(CONCATENATE("incoterms_id","-0",$D$9),Hd!$A:$D,3,0)&lt;&gt;0,CONCATENATE(VLOOKUP(CONCATENATE("is_delivery_required_name","-0",$D$9),Hd!$A:$D,2,0),":"),"Требуется доставка товара: ")))</f>
        <v>Подача заявок прекращена:</v>
      </c>
      <c r="F12" s="20" t="str">
        <f aca="false">IF(Options!$B$1=1000,"err",IF(VLOOKUP(CONCATENATE("rfx_type_id","-0",$D$9),Hd!$A:$D,3,0)&lt;&gt;2,VLOOKUP(CONCATENATE("rfx_end","-0",$D$9),Hd!$A:$D,3,0),IF(VLOOKUP(CONCATENATE("incoterms_id","-0",$D$9),Hd!$A:$D,3,0)&lt;&gt;0,CONCATENATE(VLOOKUP(CONCATENATE("is_delivery_required_name","-0",$D$9),Hd!$A:$D,3,0),": ",VLOOKUP(CONCATENATE("incoterms_name","-0",$D$9),Hd!$A:$D,3,0)),VLOOKUP(CONCATENATE("is_delivery_required_name","-0",$D$9),Hd!$A:$D,3,0))))</f>
        <v>06.02.2018 13:08:04</v>
      </c>
      <c r="G12" s="20"/>
      <c r="I12" s="23"/>
      <c r="J12" s="23"/>
      <c r="K12" s="22"/>
      <c r="L12" s="25"/>
      <c r="M12" s="25"/>
      <c r="N12" s="25"/>
    </row>
    <row r="13" s="24" customFormat="true" ht="15" hidden="true" customHeight="true" outlineLevel="1" collapsed="false">
      <c r="A13" s="15"/>
      <c r="B13" s="15"/>
      <c r="C13" s="15"/>
      <c r="D13" s="15" t="n">
        <v>4</v>
      </c>
      <c r="E13" s="19" t="str">
        <f aca="false">IF(Options!$B$1=1000,"err",IF(VLOOKUP(CONCATENATE("rfx_type_id","-0",$D$9),Hd!$A:$D,3,0)&lt;&gt;2,IF(OR(VLOOKUP(CONCATENATE("rfx_type_id","-0",$D$9),Hd!$A:$D,3,0)=1,VLOOKUP(CONCATENATE("rfx_type_id","-0",$D$9),Hd!$A:$D,3,0)=4,VLOOKUP(CONCATENATE("rfx_type_id","-0",$D$9),Hd!$A:$D,3,0)=5,VLOOKUP(CONCATENATE("rfx_type_id","-0",$D$9),Hd!$A:$D,3,0)=6),"Поставка до:",IF(OR(VLOOKUP(CONCATENATE("rfx_type_id","-0",$D$9),Hd!$A:$D,3,0)=3,VLOOKUP(CONCATENATE("rfx_type_id","-0",$D$9),Hd!$A:$D,3,0)=7,VLOOKUP(CONCATENATE("rfx_type_id","-0",$D$9),Hd!$A:$D,3,0)=8,VLOOKUP(CONCATENATE("rfx_type_id","-0",$D$9),Hd!$A:$D,3,0)=9),"Отгрузка до:")),CONCATENATE(VLOOKUP(CONCATENATE("rate_common","-0",$D$9),Hd!$A:$D,2,0),":")))</f>
        <v>Поставка до:</v>
      </c>
      <c r="F13" s="20" t="str">
        <f aca="false">IF(Options!$B$1=1000,"err",IF(VLOOKUP(CONCATENATE("rfx_type_id","-0",$D$9),Hd!$A:$D,3,0)&lt;&gt;2,VLOOKUP(CONCATENATE("ship_date","-0",$D$9),Hd!$A:$D,3,0),IF(VLOOKUP(CONCATENATE("rate_common","-0",$D$9),Hd!$A:$D,3,0)=0,"",VLOOKUP(CONCATENATE("rate_common","-0",$D$9),Hd!$A:$D,3,0))))</f>
        <v>28.02.2018</v>
      </c>
      <c r="G13" s="20"/>
      <c r="I13" s="23"/>
      <c r="J13" s="23"/>
      <c r="K13" s="22"/>
      <c r="L13" s="25"/>
      <c r="M13" s="25"/>
      <c r="N13" s="25"/>
    </row>
    <row r="14" s="24" customFormat="true" ht="15" hidden="true" customHeight="true" outlineLevel="1" collapsed="false">
      <c r="A14" s="15"/>
      <c r="B14" s="15"/>
      <c r="C14" s="15"/>
      <c r="D14" s="15" t="n">
        <v>5</v>
      </c>
      <c r="E14" s="19" t="str">
        <f aca="false">IF(Options!$B$1=1000,"err",IF(VLOOKUP(CONCATENATE("rfx_type_id","-0",$D$9),Hd!$A:$D,3,0)&lt;&gt;2,CONCATENATE(VLOOKUP(CONCATENATE("is_incomplete_allowed","-0",$D$9),Hd!$A:$D,2,0),":"),IF(AND(VLOOKUP(CONCATENATE("deliveryaddress","-0",$D$9),Hd!$A:$D,3,0)&lt;&gt;"",OR(VLOOKUP(CONCATENATE("incoterms_id","-0",$D$9),Hd!$A:$D,3,0)="",VLOOKUP(CONCATENATE("incoterms_id","-0",$D$9),Hd!$A:$D,3,0)=0)),CONCATENATE(VLOOKUP(CONCATENATE("deliveryaddress","-0",$D$9),Hd!$A:$D,2,0),":"),"Адрес доставки")))</f>
        <v>Принимаются только полные предложения:</v>
      </c>
      <c r="F14" s="20" t="str">
        <f aca="false">IF(Options!$B$1=1000,"err",IF(VLOOKUP(CONCATENATE("rfx_type_id","-0",$D$9),Hd!$A:$D,3,0)&lt;&gt;2,IF(VLOOKUP(CONCATENATE("is_incomplete_allowed","-0",$D$9),Hd!$A:$D,3,0)=0,"Нет","Да"),IF(VLOOKUP(CONCATENATE("deliveryaddress","-0",$D$9),Hd!$A:$D,3,0)&lt;&gt;"",IF(VLOOKUP(CONCATENATE("incoterms_id","-0",$D$9),Hd!$A:$D,3,0)&gt;0,CONCATENATE("(",VLOOKUP(CONCATENATE("deliveryaddress","-0",$D$9),Hd!$A:$D,3,0),")"),CONCATENATE(VLOOKUP(CONCATENATE("deliveryaddress","-0",$D$9),Hd!$A:$D,3,0))),"")))</f>
        <v>Нет</v>
      </c>
      <c r="G14" s="20"/>
      <c r="I14" s="23"/>
      <c r="J14" s="23"/>
      <c r="K14" s="22"/>
      <c r="L14" s="25"/>
      <c r="M14" s="25"/>
      <c r="N14" s="25"/>
    </row>
    <row r="15" s="24" customFormat="true" ht="15" hidden="true" customHeight="true" outlineLevel="1" collapsed="false">
      <c r="A15" s="15"/>
      <c r="B15" s="15"/>
      <c r="C15" s="15"/>
      <c r="D15" s="15" t="n">
        <v>6</v>
      </c>
      <c r="E15" s="19" t="str">
        <f aca="false">IF(Options!$B$1=1000,"err",IF(VLOOKUP(CONCATENATE("rfx_type_id","-0",$D$9),Hd!$A:$D,3,0)&lt;&gt;2,CONCATENATE(VLOOKUP(CONCATENATE("is_several_winners_allowed","-0",$D$9),Hd!$A:$D,2,0),":"),CONCATENATE(VLOOKUP(CONCATENATE("tare_type_name","-0",$D$9),Hd!$A:$D,2,0),":")))</f>
        <v>Возможен выбор 2х и более победителей:</v>
      </c>
      <c r="F15" s="20" t="str">
        <f aca="false">IF(Options!$B$1=1000,"err",IF(VLOOKUP(CONCATENATE("rfx_type_id","-0",$D$9),Hd!$A:$D,3,0)&lt;&gt;2,IF(VLOOKUP(CONCATENATE("is_several_winners_allowed","-0",$D$9),Hd!$A:$D,3,0)=0,"Нет","Да"),VLOOKUP(CONCATENATE("tare_type_name","-0",$D$9),Hd!$A:$D,3,0)))</f>
        <v>Да</v>
      </c>
      <c r="G15" s="20"/>
      <c r="I15" s="23"/>
      <c r="J15" s="23"/>
      <c r="K15" s="22"/>
      <c r="L15" s="25"/>
      <c r="M15" s="25"/>
      <c r="N15" s="25"/>
    </row>
    <row r="16" s="24" customFormat="true" ht="15" hidden="true" customHeight="true" outlineLevel="1" collapsed="false">
      <c r="A16" s="15"/>
      <c r="B16" s="15"/>
      <c r="C16" s="15"/>
      <c r="D16" s="15" t="n">
        <v>7</v>
      </c>
      <c r="E16" s="19" t="str">
        <f aca="false">IF(Options!$B$1=1000,"err",IF(VLOOKUP(CONCATENATE("currency_name","-0",$D$9),Hd!$A:$D,3,0)&lt;&gt;2,CONCATENATE(VLOOKUP(CONCATENATE("currency_name","-0",$D$9),Hd!$A:$D,2,0),":"),IF(VLOOKUP(CONCATENATE("incoterms_id","-0",$D$9),Hd!$A:$D,3,0)&lt;&gt;0,CONCATENATE(VLOOKUP(CONCATENATE("is_delivery_required_name","-0",$D$9),Hd!$A:$D,2,0),":"),"Требуется доставка товара: ")))</f>
        <v>Валюта:</v>
      </c>
      <c r="F16" s="20" t="str">
        <f aca="false">IF(Options!$B$1=1000,"err",IF(VLOOKUP(CONCATENATE("currency_name","-0",$D$9),Hd!$A:$D,3,0)&lt;&gt;2,VLOOKUP(CONCATENATE("currency_name","-0",$D$9),Hd!$A:$D,3,0),IF(VLOOKUP(CONCATENATE("currency_name","-0",$D$9),Hd!$A:$D,3,0)&lt;&gt;0,CONCATENATE(VLOOKUP(CONCATENATE("is_delivery_required_name","-0",$D$9),Hd!$A:$D,3,0),": ",VLOOKUP(CONCATENATE("incoterms_name","-0",$D$9),Hd!$A:$D,3,0)),VLOOKUP(CONCATENATE("is_delivery_required_name","-0",$D$9),Hd!$A:$D,3,0))))</f>
        <v>RUB</v>
      </c>
      <c r="G16" s="20"/>
      <c r="I16" s="23"/>
      <c r="J16" s="23"/>
      <c r="K16" s="22"/>
      <c r="L16" s="25"/>
      <c r="M16" s="25"/>
      <c r="N16" s="25"/>
    </row>
    <row r="17" s="24" customFormat="true" ht="15" hidden="true" customHeight="true" outlineLevel="1" collapsed="false">
      <c r="A17" s="15"/>
      <c r="B17" s="15"/>
      <c r="C17" s="15"/>
      <c r="D17" s="15" t="n">
        <v>8</v>
      </c>
      <c r="E17" s="19" t="str">
        <f aca="false">IF(Options!$B$1=1000,"err",IF(VLOOKUP(CONCATENATE("rfx_type_id","-0",$D$9),Hd!$A:$D,3,0)&lt;&gt;2,"Адрес доставки:"," "))</f>
        <v>Адрес доставки:</v>
      </c>
      <c r="F17" s="20" t="n">
        <f aca="false">IF(Options!$B$1=1000,"err",IF(VLOOKUP(CONCATENATE("rfx_type_id","-0",$D$9),Hd!$A:$D,3,0)&lt;&gt;2,VLOOKUP(CONCATENATE("delivery_address","-0",$D$9),Hd!$A:$D,3,0),VLOOKUP(CONCATENATE("delivery_address","-0",$D$9),Hd!$A:$D,3,0)))</f>
        <v>0</v>
      </c>
      <c r="G17" s="20"/>
      <c r="I17" s="23"/>
      <c r="J17" s="23"/>
      <c r="K17" s="22"/>
      <c r="L17" s="25"/>
      <c r="M17" s="25"/>
      <c r="N17" s="25"/>
    </row>
    <row r="18" s="24" customFormat="true" ht="15" hidden="true" customHeight="true" outlineLevel="1" collapsed="false">
      <c r="A18" s="15"/>
      <c r="B18" s="15"/>
      <c r="C18" s="15"/>
      <c r="D18" s="15" t="n">
        <v>9</v>
      </c>
      <c r="E18" s="19" t="s">
        <v>691</v>
      </c>
      <c r="F18" s="20" t="str">
        <f aca="false">IF(Options!$B$1=1000,"err",IF(VLOOKUP(CONCATENATE("rfx_type_id","-0",$D$9),Hd!$A:$D,3,0)&lt;&gt;2,IF(VLOOKUP(CONCATENATE("incoterms_id","-0",$D$9),Hd!$A:$D,3,0)&lt;&gt;0,CONCATENATE(VLOOKUP(CONCATENATE("is_delivery_required_name","-0",$D$9),Hd!$A:$D,3,0),": ",VLOOKUP(CONCATENATE("incoterms_name","-0",$D$9),Hd!$A:$D,3,0)),VLOOKUP(CONCATENATE("is_delivery_required_name","-0",$D$9),Hd!$A:$D,3,0))," "))</f>
        <v>Желательно: EXW Франко завод</v>
      </c>
      <c r="G18" s="20"/>
      <c r="I18" s="23"/>
      <c r="J18" s="23"/>
      <c r="K18" s="22"/>
      <c r="L18" s="25"/>
      <c r="M18" s="25"/>
      <c r="N18" s="25"/>
    </row>
    <row r="19" s="24" customFormat="true" ht="15" hidden="true" customHeight="true" outlineLevel="1" collapsed="false">
      <c r="A19" s="15"/>
      <c r="B19" s="15"/>
      <c r="C19" s="15"/>
      <c r="D19" s="15" t="n">
        <v>10</v>
      </c>
      <c r="E19" s="19" t="s">
        <v>692</v>
      </c>
      <c r="F19" s="20" t="str">
        <f aca="false">IF(Options!$B$1=1000,"err",IF(VLOOKUP(CONCATENATE("rfx_type_id","-0",$D$9),Hd!$A:$D,3,0)&lt;&gt;2,VLOOKUP(CONCATENATE("company_name","-0",$D$9),Hd!$A:$D,3,0)," "))</f>
        <v>ТендерПро-1</v>
      </c>
      <c r="G19" s="20"/>
      <c r="I19" s="23"/>
      <c r="J19" s="23"/>
      <c r="K19" s="22"/>
      <c r="L19" s="25"/>
      <c r="M19" s="25"/>
      <c r="N19" s="25"/>
    </row>
    <row r="20" s="24" customFormat="true" ht="15" hidden="true" customHeight="true" outlineLevel="1" collapsed="false">
      <c r="A20" s="15"/>
      <c r="B20" s="15"/>
      <c r="C20" s="15"/>
      <c r="D20" s="15" t="n">
        <v>11</v>
      </c>
      <c r="E20" s="19" t="s">
        <v>693</v>
      </c>
      <c r="F20" s="20" t="str">
        <f aca="false">IF(Options!$B$1=1000,"err",IF(VLOOKUP(CONCATENATE("tare_type_name","-0",$D$9),Hd!$A:$D,3,0)&lt;&gt;2,VLOOKUP(CONCATENATE("tare_type_name","-0",$D$9),Hd!$A:$D,3,0),IF(VLOOKUP(CONCATENATE("tare_type_name","-0",$D$9),Hd!$A:$D,3,0)&lt;&gt;0,CONCATENATE(VLOOKUP(CONCATENATE("tare_type_name","-0",$D$9),Hd!$A:$D,3,0),": ",VLOOKUP(CONCATENATE("tare_type_name","-0",$D$9),Hd!$A:$D,3,0)),VLOOKUP(CONCATENATE("tare_type_name","-0",$D$9),Hd!$A:$D,3,0))))</f>
        <v>Не имеет значения</v>
      </c>
      <c r="G20" s="20"/>
      <c r="I20" s="23"/>
      <c r="J20" s="23"/>
      <c r="K20" s="26"/>
      <c r="L20" s="26"/>
      <c r="M20" s="26"/>
      <c r="N20" s="26"/>
    </row>
    <row r="21" s="24" customFormat="true" ht="15" hidden="true" customHeight="true" outlineLevel="1" collapsed="false">
      <c r="A21" s="15"/>
      <c r="B21" s="15"/>
      <c r="C21" s="15"/>
      <c r="D21" s="15" t="str">
        <f aca="false">IF(Options!$B$1=1000,"err",IF(Options!$B$20=0,"","12"))</f>
        <v/>
      </c>
      <c r="E21" s="19" t="str">
        <f aca="false">IF(Options!$B$1=1000,"err",IF(Options!$B$20=0,"",IF(Options!$B$1=1000,"err",IF(VLOOKUP(CONCATENATE("rfx_type_id","-0",$D$9),Hd!$A:$D,3,0)&lt;&gt;2,IF(VLOOKUP(CONCATENATE("step","-0",$D$9),Hd!$A:$D,3,0)&lt;&gt;"",CONCATENATE(VLOOKUP(CONCATENATE("step","-0",$D$9),Hd!$A:$D,2,0),":"),""),CONCATENATE(VLOOKUP(CONCATENATE("rate_priv","-0",$D$9),Hd!$A:$D,2,0),":")))))</f>
        <v/>
      </c>
      <c r="F21" s="27" t="str">
        <f aca="false">IF(Options!$B$1=1000,"err",IF(Options!$B$20=0,"",IF(Options!$B$1=1000,"err",IF(VLOOKUP(CONCATENATE("rfx_type_id","-0",$D$9),Hd!$A:$D,3,0)&lt;&gt;2,IF(VLOOKUP(CONCATENATE("step","-0",$D$9),Hd!$A:$D,3,0)&lt;&gt;0,VLOOKUP(CONCATENATE("step","-0",$D$9),Hd!$A:$D,3,0),""),IF(VLOOKUP(CONCATENATE("rate_priv","-0",$D$9),Hd!$A:$D,3,0)=0,"",VLOOKUP(CONCATENATE("rate_priv","-0",$D$9),Hd!$A:$D,3,0))))))</f>
        <v/>
      </c>
      <c r="I21" s="23"/>
      <c r="J21" s="23"/>
      <c r="K21" s="26"/>
      <c r="L21" s="26"/>
      <c r="M21" s="26"/>
      <c r="N21" s="26"/>
    </row>
    <row r="22" s="24" customFormat="true" ht="15" hidden="true" customHeight="false" outlineLevel="1" collapsed="false">
      <c r="A22" s="15"/>
      <c r="B22" s="15"/>
      <c r="C22" s="15"/>
      <c r="D22" s="15" t="str">
        <f aca="false">IF(Options!$B$1=1000,"err",IF(Options!$B$20=0,"","13"))</f>
        <v/>
      </c>
      <c r="E22" s="19" t="str">
        <f aca="false">IF(Options!$B$1=1000,"err",IF(Options!$B$20=0,"",IF(Options!$B$1=1000,"err",IF(VLOOKUP(CONCATENATE("rfx_type_id","-0",$D$9),Hd!$A:$D,3,0)&lt;&gt;2,IF(VLOOKUP(CONCATENATE("step","-0",$D$9),Hd!$A:$D,3,0)&lt;&gt;"",CONCATENATE(VLOOKUP(CONCATENATE("trade_step","-0",$D$9),Hd!$A:$D,2,0),":"),""),IF(OR(VLOOKUP(CONCATENATE("rfx_type_id","-0",$D$9),Hd!$A:$D,3,0)=3,VLOOKUP(CONCATENATE("rfx_type_id","-0",$D$9),Hd!$A:$D,3,0)=7,VLOOKUP(CONCATENATE("rfx_type_id","-0",$D$9),Hd!$A:$D,3,0)=8,VLOOKUP(CONCATENATE("rfx_type_id","-0",$D$9),Hd!$A:$D,3,0)=9),"Продавец:","Покупатель:")))))</f>
        <v/>
      </c>
      <c r="F22" s="27" t="str">
        <f aca="false">IF(Options!$B$1=1000,"err",IF(Options!$B$20=0,"",IF(Options!$B$1=1000,"err",IF(VLOOKUP(CONCATENATE("rfx_type_id","-0",$D$9),Hd!$A:$D,3,0)&lt;&gt;2,IF(VLOOKUP(CONCATENATE("step","-0",$D$9),Hd!$A:$D,3,0)&lt;&gt;"",IF(VLOOKUP(CONCATENATE("trade","-0",$D$9),Hd!$A:$D,3,0)="","Нет",CONCATENATE(VLOOKUP(CONCATENATE("trade_step","-0",$D$9),Hd!$A:$D,3,0)," мин.")),""),VLOOKUP(CONCATENATE("company_name","-0",$D$9),Hd!$A:$D,3,0)))))</f>
        <v/>
      </c>
      <c r="G22" s="20"/>
      <c r="I22" s="23"/>
      <c r="J22" s="23"/>
      <c r="K22" s="22"/>
      <c r="L22" s="25"/>
      <c r="M22" s="25"/>
      <c r="N22" s="25"/>
    </row>
    <row r="23" s="24" customFormat="true" ht="15" hidden="false" customHeight="false" outlineLevel="0" collapsed="false">
      <c r="A23" s="15"/>
      <c r="B23" s="15"/>
      <c r="C23" s="15"/>
      <c r="D23" s="15"/>
      <c r="E23" s="28" t="s">
        <v>31</v>
      </c>
      <c r="F23" s="28"/>
      <c r="G23" s="28"/>
      <c r="H23" s="28"/>
      <c r="I23" s="28"/>
      <c r="J23" s="23"/>
      <c r="K23" s="22"/>
      <c r="L23" s="25"/>
      <c r="M23" s="25"/>
      <c r="N23" s="25"/>
    </row>
    <row r="24" s="24" customFormat="true" ht="96.75" hidden="true" customHeight="true" outlineLevel="1" collapsed="false">
      <c r="A24" s="15"/>
      <c r="B24" s="15"/>
      <c r="C24" s="15"/>
      <c r="D24" s="15"/>
      <c r="E24" s="29" t="str">
        <f aca="false">IF(Options!$B$1=1000,"err",SUBSTITUTE(IF(VLOOKUP(CONCATENATE("rfx_type_id","-0",$D$9),Hd!$A:$D,3,0)&lt;&gt;2,VLOOKUP(CONCATENATE("annotation","-0",$D$9),Hd!$A:$D,3,0),VLOOKUP(CONCATENATE("annotation","-0",$D$9),Hd!$A:$D,3,0)),"&lt;br/&gt;"," "))</f>
        <v>Требуемые условия оплаты - нет; Необходимость поставки пробной партии - нет; Особые требования к качеству товара - нет; Особые требования к предоставлению документов - нет; Сертификат соответствия,паспорт качества - требуется; Паспорт безопасности - требуется; Особые требования к упаковке,транспортировке - нет; Необходимость страховки груза - нет; Требования к форме контракта - по форме покупателя. Для новых поставщиков,первые три поставки - с условием оплаты по факту поставки.; Данный запрос предложений не является торгами или публичным конкурсом в понимании ст. 447-449,1057-1061 ГК РФ. Все действия до момента подписания договора с победителем конкурса считаются преддоговорной работой и не накладывают на организатора обязательств,превышающих перечисленные в условиях конкурса."</v>
      </c>
      <c r="F24" s="29"/>
      <c r="G24" s="29"/>
      <c r="H24" s="29"/>
      <c r="I24" s="29"/>
      <c r="J24" s="29"/>
      <c r="K24" s="22"/>
      <c r="L24" s="25"/>
      <c r="M24" s="25"/>
      <c r="N24" s="25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="6" customFormat="true" ht="15" hidden="false" customHeight="true" outlineLevel="0" collapsed="false">
      <c r="A25" s="15"/>
      <c r="B25" s="15"/>
      <c r="C25" s="15"/>
      <c r="D25" s="15"/>
      <c r="E25" s="28" t="s">
        <v>694</v>
      </c>
      <c r="F25" s="30" t="n">
        <f aca="false">IF(Options!$B$1=1000,"err",VLOOKUP(CONCATENATE("company_q","-0",$D$9),Hd!$A:$D,3,0))</f>
        <v>3</v>
      </c>
      <c r="G25" s="28"/>
      <c r="H25" s="28"/>
      <c r="I25" s="28"/>
      <c r="J25" s="28"/>
      <c r="K25" s="31"/>
      <c r="L25" s="31"/>
      <c r="M25" s="31"/>
      <c r="N25" s="31"/>
      <c r="O25" s="9" t="str">
        <f aca="false">IFERROR(IF(O$2,VLOOKUP(CONCATENATE(TEXT(O$3,"000"),"-","name"),Prt!$A$1:$B$1204,2,0),""),"")</f>
        <v>ТендерПро-2</v>
      </c>
      <c r="P25" s="9" t="str">
        <f aca="false">IFERROR(IF(P$2,VLOOKUP(CONCATENATE(TEXT(P$3,"000"),"-","name"),Prt!$A$1:$B$1204,2,0),""),"")</f>
        <v/>
      </c>
      <c r="Q25" s="9" t="str">
        <f aca="false">IFERROR(IF(Q$2,VLOOKUP(CONCATENATE(TEXT(Q$3,"000"),"-","name"),Prt!$A$1:$B$1204,2,0),""),"")</f>
        <v/>
      </c>
      <c r="R25" s="9" t="str">
        <f aca="false">IFERROR(IF(R$2,VLOOKUP(CONCATENATE(TEXT(R$3,"000"),"-","name"),Prt!$A$1:$B$1204,2,0),""),"")</f>
        <v/>
      </c>
      <c r="S25" s="9" t="str">
        <f aca="false">IFERROR(IF(S$2,VLOOKUP(CONCATENATE(TEXT(S$3,"000"),"-","name"),Prt!$A$1:$B$1204,2,0),""),"")</f>
        <v>Тестовая2015_1</v>
      </c>
      <c r="T25" s="9" t="str">
        <f aca="false">IFERROR(IF(T$2,VLOOKUP(CONCATENATE(TEXT(T$3,"000"),"-","name"),Prt!$A$1:$B$1204,2,0),""),"")</f>
        <v/>
      </c>
      <c r="U25" s="9" t="str">
        <f aca="false">IFERROR(IF(U$2,VLOOKUP(CONCATENATE(TEXT(U$3,"000"),"-","name"),Prt!$A$1:$B$1204,2,0),""),"")</f>
        <v/>
      </c>
      <c r="V25" s="9" t="str">
        <f aca="false">IFERROR(IF(V$2,VLOOKUP(CONCATENATE(TEXT(V$3,"000"),"-","name"),Prt!$A$1:$B$1204,2,0),""),"")</f>
        <v/>
      </c>
      <c r="W25" s="9" t="str">
        <f aca="false">IFERROR(IF(W$2,VLOOKUP(CONCATENATE(TEXT(W$3,"000"),"-","name"),Prt!$A$1:$B$1204,2,0),""),"")</f>
        <v>Тестовая2015_2</v>
      </c>
      <c r="X25" s="9" t="str">
        <f aca="false">IFERROR(IF(X$2,VLOOKUP(CONCATENATE(TEXT(X$3,"000"),"-","name"),Prt!$A$1:$B$1204,2,0),""),"")</f>
        <v/>
      </c>
      <c r="Y25" s="9" t="str">
        <f aca="false">IFERROR(IF(Y$2,VLOOKUP(CONCATENATE(TEXT(Y$3,"000"),"-","name"),Prt!$A$1:$B$1204,2,0),""),"")</f>
        <v/>
      </c>
      <c r="Z25" s="9" t="str">
        <f aca="false">IFERROR(IF(Z$2,VLOOKUP(CONCATENATE(TEXT(Z$3,"000"),"-","name"),Prt!$A$1:$B$1204,2,0),""),"")</f>
        <v/>
      </c>
    </row>
    <row r="26" s="34" customFormat="true" ht="15" hidden="true" customHeight="true" outlineLevel="1" collapsed="false">
      <c r="A26" s="15"/>
      <c r="B26" s="15"/>
      <c r="C26" s="15"/>
      <c r="D26" s="15" t="n">
        <v>1</v>
      </c>
      <c r="E26" s="23" t="s">
        <v>695</v>
      </c>
      <c r="F26" s="32"/>
      <c r="G26" s="32"/>
      <c r="H26" s="32"/>
      <c r="I26" s="6"/>
      <c r="J26" s="6"/>
      <c r="K26" s="33"/>
      <c r="L26" s="33"/>
      <c r="M26" s="33"/>
      <c r="N26" s="33"/>
      <c r="O26" s="34" t="str">
        <f aca="false">IFERROR(IF(O$2,VLOOKUP(CONCATENATE(TEXT(O$3,"000"),"-","city"),Prt!$A$1:$B$1204,2,0),""),"")</f>
        <v>Новодвинск</v>
      </c>
      <c r="P26" s="34" t="str">
        <f aca="false">IFERROR(IF(P$2,VLOOKUP(CONCATENATE(TEXT(P$3,"000"),"-","city"),Prt!$A$1:$B$1204,2,0),""),"")</f>
        <v/>
      </c>
      <c r="Q26" s="34" t="str">
        <f aca="false">IFERROR(IF(Q$2,VLOOKUP(CONCATENATE(TEXT(Q$3,"000"),"-","city"),Prt!$A$1:$B$1204,2,0),""),"")</f>
        <v/>
      </c>
      <c r="R26" s="34" t="str">
        <f aca="false">IFERROR(IF(R$2,VLOOKUP(CONCATENATE(TEXT(R$3,"000"),"-","city"),Prt!$A$1:$B$1204,2,0),""),"")</f>
        <v/>
      </c>
      <c r="S26" s="34" t="str">
        <f aca="false">IFERROR(IF(S$2,VLOOKUP(CONCATENATE(TEXT(S$3,"000"),"-","city"),Prt!$A$1:$B$1204,2,0),""),"")</f>
        <v>Бутово</v>
      </c>
      <c r="T26" s="34" t="str">
        <f aca="false">IFERROR(IF(T$2,VLOOKUP(CONCATENATE(TEXT(T$3,"000"),"-","city"),Prt!$A$1:$B$1204,2,0),""),"")</f>
        <v/>
      </c>
      <c r="U26" s="34" t="str">
        <f aca="false">IFERROR(IF(U$2,VLOOKUP(CONCATENATE(TEXT(U$3,"000"),"-","city"),Prt!$A$1:$B$1204,2,0),""),"")</f>
        <v/>
      </c>
      <c r="V26" s="34" t="str">
        <f aca="false">IFERROR(IF(V$2,VLOOKUP(CONCATENATE(TEXT(V$3,"000"),"-","city"),Prt!$A$1:$B$1204,2,0),""),"")</f>
        <v/>
      </c>
      <c r="W26" s="34" t="str">
        <f aca="false">IFERROR(IF(W$2,VLOOKUP(CONCATENATE(TEXT(W$3,"000"),"-","city"),Prt!$A$1:$B$1204,2,0),""),"")</f>
        <v>Буда-Кошелёво</v>
      </c>
      <c r="X26" s="34" t="str">
        <f aca="false">IFERROR(IF(X$2,VLOOKUP(CONCATENATE(TEXT(X$3,"000"),"-","city"),Prt!$A$1:$B$1204,2,0),""),"")</f>
        <v/>
      </c>
      <c r="Y26" s="34" t="str">
        <f aca="false">IFERROR(IF(Y$2,VLOOKUP(CONCATENATE(TEXT(Y$3,"000"),"-","city"),Prt!$A$1:$B$1204,2,0),""),"")</f>
        <v/>
      </c>
      <c r="Z26" s="34" t="str">
        <f aca="false">IFERROR(IF(Z$2,VLOOKUP(CONCATENATE(TEXT(Z$3,"000"),"-","city"),Prt!$A$1:$B$1204,2,0),""),"")</f>
        <v/>
      </c>
    </row>
    <row r="27" s="34" customFormat="true" ht="15" hidden="true" customHeight="true" outlineLevel="1" collapsed="false">
      <c r="A27" s="15"/>
      <c r="B27" s="15"/>
      <c r="C27" s="15"/>
      <c r="D27" s="15" t="n">
        <v>2</v>
      </c>
      <c r="E27" s="23" t="s">
        <v>696</v>
      </c>
      <c r="F27" s="32"/>
      <c r="G27" s="32"/>
      <c r="H27" s="32"/>
      <c r="I27" s="6"/>
      <c r="J27" s="6"/>
      <c r="K27" s="33"/>
      <c r="L27" s="33"/>
      <c r="M27" s="33"/>
      <c r="N27" s="33"/>
      <c r="O27" s="34" t="str">
        <f aca="false">IFERROR(IF(O$2,VLOOKUP(CONCATENATE(TEXT(O$3,"000"),"-","inn"),Prt!$A$1:$B$1204,2,0),""),"")</f>
        <v>45637890</v>
      </c>
      <c r="P27" s="34" t="str">
        <f aca="false">IFERROR(IF(P$2,VLOOKUP(CONCATENATE(TEXT(P$3,"000"),"-","inn"),Prt!$A$1:$B$1204,2,0),""),"")</f>
        <v/>
      </c>
      <c r="Q27" s="34" t="str">
        <f aca="false">IFERROR(IF(Q$2,VLOOKUP(CONCATENATE(TEXT(Q$3,"000"),"-","inn"),Prt!$A$1:$B$1204,2,0),""),"")</f>
        <v/>
      </c>
      <c r="R27" s="34" t="str">
        <f aca="false">IFERROR(IF(R$2,VLOOKUP(CONCATENATE(TEXT(R$3,"000"),"-","inn"),Prt!$A$1:$B$1204,2,0),""),"")</f>
        <v/>
      </c>
      <c r="S27" s="34" t="str">
        <f aca="false">IFERROR(IF(S$2,VLOOKUP(CONCATENATE(TEXT(S$3,"000"),"-","inn"),Prt!$A$1:$B$1204,2,0),""),"")</f>
        <v>789789789</v>
      </c>
      <c r="T27" s="34" t="str">
        <f aca="false">IFERROR(IF(T$2,VLOOKUP(CONCATENATE(TEXT(T$3,"000"),"-","inn"),Prt!$A$1:$B$1204,2,0),""),"")</f>
        <v/>
      </c>
      <c r="U27" s="34" t="str">
        <f aca="false">IFERROR(IF(U$2,VLOOKUP(CONCATENATE(TEXT(U$3,"000"),"-","inn"),Prt!$A$1:$B$1204,2,0),""),"")</f>
        <v/>
      </c>
      <c r="V27" s="34" t="str">
        <f aca="false">IFERROR(IF(V$2,VLOOKUP(CONCATENATE(TEXT(V$3,"000"),"-","inn"),Prt!$A$1:$B$1204,2,0),""),"")</f>
        <v/>
      </c>
      <c r="W27" s="34" t="str">
        <f aca="false">IFERROR(IF(W$2,VLOOKUP(CONCATENATE(TEXT(W$3,"000"),"-","inn"),Prt!$A$1:$B$1204,2,0),""),"")</f>
        <v>98879879</v>
      </c>
      <c r="X27" s="34" t="str">
        <f aca="false">IFERROR(IF(X$2,VLOOKUP(CONCATENATE(TEXT(X$3,"000"),"-","inn"),Prt!$A$1:$B$1204,2,0),""),"")</f>
        <v/>
      </c>
      <c r="Y27" s="34" t="str">
        <f aca="false">IFERROR(IF(Y$2,VLOOKUP(CONCATENATE(TEXT(Y$3,"000"),"-","inn"),Prt!$A$1:$B$1204,2,0),""),"")</f>
        <v/>
      </c>
      <c r="Z27" s="34" t="str">
        <f aca="false">IFERROR(IF(Z$2,VLOOKUP(CONCATENATE(TEXT(Z$3,"000"),"-","inn"),Prt!$A$1:$B$1204,2,0),""),"")</f>
        <v/>
      </c>
    </row>
    <row r="28" s="34" customFormat="true" ht="15" hidden="true" customHeight="true" outlineLevel="1" collapsed="false">
      <c r="A28" s="15"/>
      <c r="B28" s="15"/>
      <c r="C28" s="15"/>
      <c r="D28" s="15" t="n">
        <v>3</v>
      </c>
      <c r="E28" s="23" t="s">
        <v>697</v>
      </c>
      <c r="F28" s="32"/>
      <c r="G28" s="32"/>
      <c r="H28" s="32"/>
      <c r="I28" s="6"/>
      <c r="J28" s="6"/>
      <c r="K28" s="33"/>
      <c r="L28" s="33"/>
      <c r="M28" s="33"/>
      <c r="N28" s="33"/>
      <c r="O28" s="34" t="n">
        <f aca="false">IFERROR(IF(O$2,VLOOKUP(CONCATENATE(TEXT(O$3,"000"),"-","rate_common"),Prt!$A$1:$B$1204,2,0),""),"")</f>
        <v>2</v>
      </c>
      <c r="P28" s="34" t="str">
        <f aca="false">IFERROR(IF(P$2,VLOOKUP(CONCATENATE(TEXT(P$3,"000"),"-","rate_common"),Prt!$A$1:$B$1204,2,0),""),"")</f>
        <v/>
      </c>
      <c r="Q28" s="34" t="str">
        <f aca="false">IFERROR(IF(Q$2,VLOOKUP(CONCATENATE(TEXT(Q$3,"000"),"-","rate_common"),Prt!$A$1:$B$1204,2,0),""),"")</f>
        <v/>
      </c>
      <c r="R28" s="34" t="str">
        <f aca="false">IFERROR(IF(R$2,VLOOKUP(CONCATENATE(TEXT(R$3,"000"),"-","rate_common"),Prt!$A$1:$B$1204,2,0),""),"")</f>
        <v/>
      </c>
      <c r="S28" s="34" t="n">
        <f aca="false">IFERROR(IF(S$2,VLOOKUP(CONCATENATE(TEXT(S$3,"000"),"-","rate_common"),Prt!$A$1:$B$1204,2,0),""),"")</f>
        <v>2</v>
      </c>
      <c r="T28" s="34" t="str">
        <f aca="false">IFERROR(IF(T$2,VLOOKUP(CONCATENATE(TEXT(T$3,"000"),"-","rate_common"),Prt!$A$1:$B$1204,2,0),""),"")</f>
        <v/>
      </c>
      <c r="U28" s="34" t="str">
        <f aca="false">IFERROR(IF(U$2,VLOOKUP(CONCATENATE(TEXT(U$3,"000"),"-","rate_common"),Prt!$A$1:$B$1204,2,0),""),"")</f>
        <v/>
      </c>
      <c r="V28" s="34" t="str">
        <f aca="false">IFERROR(IF(V$2,VLOOKUP(CONCATENATE(TEXT(V$3,"000"),"-","rate_common"),Prt!$A$1:$B$1204,2,0),""),"")</f>
        <v/>
      </c>
      <c r="W28" s="34" t="n">
        <f aca="false">IFERROR(IF(W$2,VLOOKUP(CONCATENATE(TEXT(W$3,"000"),"-","rate_common"),Prt!$A$1:$B$1204,2,0),""),"")</f>
        <v>2</v>
      </c>
      <c r="X28" s="34" t="str">
        <f aca="false">IFERROR(IF(X$2,VLOOKUP(CONCATENATE(TEXT(X$3,"000"),"-","rate_common"),Prt!$A$1:$B$1204,2,0),""),"")</f>
        <v/>
      </c>
      <c r="Y28" s="34" t="str">
        <f aca="false">IFERROR(IF(Y$2,VLOOKUP(CONCATENATE(TEXT(Y$3,"000"),"-","rate_common"),Prt!$A$1:$B$1204,2,0),""),"")</f>
        <v/>
      </c>
      <c r="Z28" s="34" t="str">
        <f aca="false">IFERROR(IF(Z$2,VLOOKUP(CONCATENATE(TEXT(Z$3,"000"),"-","rate_common"),Prt!$A$1:$B$1204,2,0),""),"")</f>
        <v/>
      </c>
    </row>
    <row r="29" s="34" customFormat="true" ht="15" hidden="true" customHeight="true" outlineLevel="1" collapsed="false">
      <c r="A29" s="15"/>
      <c r="B29" s="15"/>
      <c r="C29" s="15"/>
      <c r="D29" s="15" t="n">
        <v>4</v>
      </c>
      <c r="E29" s="23" t="s">
        <v>698</v>
      </c>
      <c r="F29" s="32"/>
      <c r="G29" s="32"/>
      <c r="H29" s="32"/>
      <c r="I29" s="6"/>
      <c r="J29" s="6"/>
      <c r="K29" s="33"/>
      <c r="L29" s="33"/>
      <c r="M29" s="33"/>
      <c r="N29" s="33"/>
      <c r="O29" s="34" t="n">
        <f aca="false">IFERROR(IF(O$2,VLOOKUP(CONCATENATE(TEXT(O$3,"000"),"-","rate_priv"),Prt!$A$1:$B$1204,2,0),""),"")</f>
        <v>2</v>
      </c>
      <c r="P29" s="34" t="str">
        <f aca="false">IFERROR(IF(P$2,VLOOKUP(CONCATENATE(TEXT(P$3,"000"),"-","rate_priv"),Prt!$A$1:$B$1204,2,0),""),"")</f>
        <v/>
      </c>
      <c r="Q29" s="34" t="str">
        <f aca="false">IFERROR(IF(Q$2,VLOOKUP(CONCATENATE(TEXT(Q$3,"000"),"-","rate_priv"),Prt!$A$1:$B$1204,2,0),""),"")</f>
        <v/>
      </c>
      <c r="R29" s="34" t="str">
        <f aca="false">IFERROR(IF(R$2,VLOOKUP(CONCATENATE(TEXT(R$3,"000"),"-","rate_priv"),Prt!$A$1:$B$1204,2,0),""),"")</f>
        <v/>
      </c>
      <c r="S29" s="34" t="n">
        <f aca="false">IFERROR(IF(S$2,VLOOKUP(CONCATENATE(TEXT(S$3,"000"),"-","rate_priv"),Prt!$A$1:$B$1204,2,0),""),"")</f>
        <v>2</v>
      </c>
      <c r="T29" s="34" t="str">
        <f aca="false">IFERROR(IF(T$2,VLOOKUP(CONCATENATE(TEXT(T$3,"000"),"-","rate_priv"),Prt!$A$1:$B$1204,2,0),""),"")</f>
        <v/>
      </c>
      <c r="U29" s="34" t="str">
        <f aca="false">IFERROR(IF(U$2,VLOOKUP(CONCATENATE(TEXT(U$3,"000"),"-","rate_priv"),Prt!$A$1:$B$1204,2,0),""),"")</f>
        <v/>
      </c>
      <c r="V29" s="34" t="str">
        <f aca="false">IFERROR(IF(V$2,VLOOKUP(CONCATENATE(TEXT(V$3,"000"),"-","rate_priv"),Prt!$A$1:$B$1204,2,0),""),"")</f>
        <v/>
      </c>
      <c r="W29" s="34" t="n">
        <f aca="false">IFERROR(IF(W$2,VLOOKUP(CONCATENATE(TEXT(W$3,"000"),"-","rate_priv"),Prt!$A$1:$B$1204,2,0),""),"")</f>
        <v>2</v>
      </c>
      <c r="X29" s="34" t="str">
        <f aca="false">IFERROR(IF(X$2,VLOOKUP(CONCATENATE(TEXT(X$3,"000"),"-","rate_priv"),Prt!$A$1:$B$1204,2,0),""),"")</f>
        <v/>
      </c>
      <c r="Y29" s="34" t="str">
        <f aca="false">IFERROR(IF(Y$2,VLOOKUP(CONCATENATE(TEXT(Y$3,"000"),"-","rate_priv"),Prt!$A$1:$B$1204,2,0),""),"")</f>
        <v/>
      </c>
      <c r="Z29" s="34" t="str">
        <f aca="false">IFERROR(IF(Z$2,VLOOKUP(CONCATENATE(TEXT(Z$3,"000"),"-","rate_priv"),Prt!$A$1:$B$1204,2,0),""),"")</f>
        <v/>
      </c>
    </row>
    <row r="30" s="34" customFormat="true" ht="69.95" hidden="true" customHeight="true" outlineLevel="1" collapsed="false">
      <c r="A30" s="15"/>
      <c r="B30" s="15"/>
      <c r="C30" s="15"/>
      <c r="D30" s="15" t="n">
        <v>5</v>
      </c>
      <c r="E30" s="23" t="s">
        <v>699</v>
      </c>
      <c r="F30" s="32"/>
      <c r="G30" s="32"/>
      <c r="H30" s="32"/>
      <c r="I30" s="6"/>
      <c r="J30" s="6"/>
      <c r="K30" s="33"/>
      <c r="L30" s="33"/>
      <c r="M30" s="33"/>
      <c r="N30" s="33"/>
      <c r="O30" s="35" t="n">
        <f aca="false">IFERROR(IF(O$2,VLOOKUP(CONCATENATE(TEXT(O$3,"000"),"-","comment"),Prt!$A$1:$B$1204,2,0),""),"")</f>
        <v>0</v>
      </c>
      <c r="P30" s="35"/>
      <c r="Q30" s="35"/>
      <c r="R30" s="35"/>
      <c r="S30" s="35" t="str">
        <f aca="false">IFERROR(IF(S$2,VLOOKUP(CONCATENATE(TEXT(S$3,"000"),"-","comment"),Prt!$A$1:$B$1204,2,0),""),"")</f>
        <v>1) предложение действует до - 
2) срок поставки - 
3) условия оплаты - 
4) тара - 
5) требования к форме контракта - отсутствуют.</v>
      </c>
      <c r="T30" s="35"/>
      <c r="U30" s="35"/>
      <c r="V30" s="35"/>
      <c r="W30" s="35" t="str">
        <f aca="false">IFERROR(IF(W$2,VLOOKUP(CONCATENATE(TEXT(W$3,"000"),"-","comment"),Prt!$A$1:$B$1204,2,0),""),"")</f>
        <v>1) предложение действует до - 
2) срок поставки - 
3) условия оплаты - 
4) тара - 
5) требования к форме контракта - отсутствуют.</v>
      </c>
      <c r="X30" s="35"/>
      <c r="Y30" s="35"/>
      <c r="Z30" s="35"/>
    </row>
    <row r="31" s="36" customFormat="true" ht="15" hidden="true" customHeight="true" outlineLevel="1" collapsed="false">
      <c r="A31" s="15"/>
      <c r="B31" s="15"/>
      <c r="C31" s="15"/>
      <c r="D31" s="36" t="n">
        <v>6</v>
      </c>
      <c r="E31" s="36" t="s">
        <v>700</v>
      </c>
      <c r="O31" s="34" t="n">
        <f aca="false">IFERROR(IF(O$5,VLOOKUP(CONCATENATE(TEXT(O$3,"000"),"-","first_vat"),Prt!$A$1:$B$1204,2,0),""),"")</f>
        <v>12</v>
      </c>
      <c r="P31" s="34"/>
      <c r="Q31" s="34"/>
      <c r="R31" s="34"/>
      <c r="S31" s="34" t="n">
        <f aca="false">IFERROR(IF(S$5,VLOOKUP(CONCATENATE(TEXT(S$3,"000"),"-","first_vat"),Prt!$A$1:$B$1204,2,0),""),"")</f>
        <v>10</v>
      </c>
      <c r="T31" s="34"/>
      <c r="U31" s="34"/>
      <c r="V31" s="34"/>
      <c r="W31" s="34" t="n">
        <f aca="false">IFERROR(IF(W$5,VLOOKUP(CONCATENATE(TEXT(W$3,"000"),"-","first_vat"),Prt!$A$1:$B$1204,2,0),""),"")</f>
        <v>18</v>
      </c>
      <c r="X31" s="34"/>
      <c r="Y31" s="34"/>
      <c r="Z31" s="34"/>
    </row>
    <row r="32" s="6" customFormat="true" ht="15" hidden="false" customHeight="true" outlineLevel="0" collapsed="false">
      <c r="A32" s="15"/>
      <c r="B32" s="15"/>
      <c r="C32" s="15"/>
      <c r="D32" s="15"/>
      <c r="E32" s="6" t="s">
        <v>701</v>
      </c>
      <c r="F32" s="37" t="s">
        <v>702</v>
      </c>
      <c r="K32" s="31"/>
      <c r="L32" s="31"/>
      <c r="M32" s="31"/>
      <c r="N32" s="31"/>
      <c r="O32" s="38" t="str">
        <f aca="false">IF(Options!$B$4=1,"",IF(O$5,CONCATENATE("Стадия № ",O$4),""))</f>
        <v/>
      </c>
      <c r="P32" s="38"/>
      <c r="Q32" s="38"/>
      <c r="R32" s="38"/>
      <c r="S32" s="38" t="str">
        <f aca="false">IF(Options!$B$4=1,"",IF(S$5,CONCATENATE("Стадия № ",S$4),""))</f>
        <v/>
      </c>
      <c r="T32" s="38"/>
      <c r="U32" s="38"/>
      <c r="V32" s="38"/>
      <c r="W32" s="38" t="str">
        <f aca="false">IF(Options!$B$4=1,"",IF(W$5,CONCATENATE("Стадия № ",W$4),""))</f>
        <v/>
      </c>
      <c r="X32" s="38"/>
      <c r="Y32" s="38"/>
      <c r="Z32" s="38"/>
    </row>
    <row r="33" s="21" customFormat="true" ht="15" hidden="true" customHeight="true" outlineLevel="1" collapsed="false">
      <c r="A33" s="15"/>
      <c r="B33" s="15"/>
      <c r="C33" s="15"/>
      <c r="D33" s="15" t="n">
        <v>1</v>
      </c>
      <c r="E33" s="23" t="str">
        <f aca="false">IFERROR(IF(Options!$B$1=1000,"err",VLOOKUP(CONCATENATE("q-01-",$D33),Hd!$A:$D,2,0)),"")</f>
        <v/>
      </c>
      <c r="F33" s="20"/>
      <c r="G33" s="20"/>
      <c r="H33" s="20"/>
      <c r="I33" s="23"/>
      <c r="J33" s="23"/>
      <c r="K33" s="22"/>
      <c r="L33" s="25"/>
      <c r="M33" s="25"/>
      <c r="N33" s="25"/>
      <c r="O33" s="21" t="str">
        <f aca="false">IFERROR(IF(O$5,VLOOKUP(CONCATENATE(TEXT(O$3,"000"),"-",TEXT(O$4,"00"),"-q-",$D33),Prt!$A$1:$B$1204,2,0),""),"")</f>
        <v/>
      </c>
      <c r="S33" s="21" t="str">
        <f aca="false">IFERROR(IF(S$5,VLOOKUP(CONCATENATE(TEXT(S$3,"000"),"-",TEXT(S$4,"00"),"-q-",$D33),Prt!$A$1:$B$1204,2,0),""),"")</f>
        <v/>
      </c>
      <c r="W33" s="21" t="str">
        <f aca="false">IFERROR(IF(W$5,VLOOKUP(CONCATENATE(TEXT(W$3,"000"),"-",TEXT(W$4,"00"),"-q-",$D33),Prt!$A$1:$B$1204,2,0),""),"")</f>
        <v/>
      </c>
    </row>
    <row r="34" s="21" customFormat="true" ht="15" hidden="true" customHeight="true" outlineLevel="1" collapsed="false">
      <c r="A34" s="15"/>
      <c r="B34" s="15"/>
      <c r="C34" s="15"/>
      <c r="D34" s="15" t="n">
        <v>2</v>
      </c>
      <c r="E34" s="23" t="str">
        <f aca="false">IFERROR(IF(Options!$B$1=1000,"err",VLOOKUP(CONCATENATE("q-01-",$D34),Hd!$A:$D,2,0)),"")</f>
        <v/>
      </c>
      <c r="F34" s="20"/>
      <c r="G34" s="20"/>
      <c r="H34" s="20"/>
      <c r="I34" s="23"/>
      <c r="J34" s="23"/>
      <c r="K34" s="25"/>
      <c r="L34" s="25"/>
      <c r="M34" s="25"/>
      <c r="N34" s="25"/>
      <c r="O34" s="21" t="str">
        <f aca="false">IFERROR(IF(O$5,VLOOKUP(CONCATENATE(TEXT(O$3,"000"),"-",TEXT(O$4,"00"),"-q-",$D34),Prt!$A$1:$B$1204,2,0),""),"")</f>
        <v/>
      </c>
      <c r="S34" s="21" t="str">
        <f aca="false">IFERROR(IF(S$5,VLOOKUP(CONCATENATE(TEXT(S$3,"000"),"-",TEXT(S$4,"00"),"-q-",$D34),Prt!$A$1:$B$1204,2,0),""),"")</f>
        <v/>
      </c>
      <c r="W34" s="21" t="str">
        <f aca="false">IFERROR(IF(W$5,VLOOKUP(CONCATENATE(TEXT(W$3,"000"),"-",TEXT(W$4,"00"),"-q-",$D34),Prt!$A$1:$B$1204,2,0),""),"")</f>
        <v/>
      </c>
    </row>
    <row r="35" s="21" customFormat="true" ht="15" hidden="true" customHeight="true" outlineLevel="1" collapsed="false">
      <c r="A35" s="15"/>
      <c r="B35" s="15"/>
      <c r="C35" s="15"/>
      <c r="D35" s="15" t="n">
        <v>3</v>
      </c>
      <c r="E35" s="23" t="str">
        <f aca="false">IFERROR(IF(Options!$B$1=1000,"err",VLOOKUP(CONCATENATE("q-01-",$D35),Hd!$A:$D,2,0)),"")</f>
        <v/>
      </c>
      <c r="F35" s="20"/>
      <c r="G35" s="20"/>
      <c r="H35" s="20"/>
      <c r="I35" s="23"/>
      <c r="J35" s="23"/>
      <c r="K35" s="25"/>
      <c r="L35" s="25"/>
      <c r="M35" s="25"/>
      <c r="N35" s="25"/>
      <c r="O35" s="21" t="str">
        <f aca="false">IFERROR(IF(O$5,VLOOKUP(CONCATENATE(TEXT(O$3,"000"),"-",TEXT(O$4,"00"),"-q-",$D35),Prt!$A$1:$B$1204,2,0),""),"")</f>
        <v/>
      </c>
      <c r="S35" s="21" t="str">
        <f aca="false">IFERROR(IF(S$5,VLOOKUP(CONCATENATE(TEXT(S$3,"000"),"-",TEXT(S$4,"00"),"-q-",$D35),Prt!$A$1:$B$1204,2,0),""),"")</f>
        <v/>
      </c>
      <c r="W35" s="21" t="str">
        <f aca="false">IFERROR(IF(W$5,VLOOKUP(CONCATENATE(TEXT(W$3,"000"),"-",TEXT(W$4,"00"),"-q-",$D35),Prt!$A$1:$B$1204,2,0),""),"")</f>
        <v/>
      </c>
    </row>
    <row r="36" s="24" customFormat="true" ht="15" hidden="true" customHeight="true" outlineLevel="1" collapsed="false">
      <c r="A36" s="15"/>
      <c r="B36" s="15"/>
      <c r="C36" s="15"/>
      <c r="D36" s="15" t="n">
        <v>4</v>
      </c>
      <c r="E36" s="23" t="str">
        <f aca="false">IFERROR(IF(Options!$B$1=1000,"err",VLOOKUP(CONCATENATE("q-01-",$D36),Hd!$A:$D,2,0)),"")</f>
        <v/>
      </c>
      <c r="G36" s="21"/>
      <c r="H36" s="21"/>
      <c r="I36" s="23"/>
      <c r="J36" s="23"/>
      <c r="K36" s="26"/>
      <c r="L36" s="26"/>
      <c r="M36" s="26"/>
      <c r="N36" s="26"/>
      <c r="O36" s="21" t="str">
        <f aca="false">IFERROR(IF(O$5,VLOOKUP(CONCATENATE(TEXT(O$3,"000"),"-",TEXT(O$4,"00"),"-q-",$D36),Prt!$A$1:$B$1204,2,0),""),"")</f>
        <v/>
      </c>
      <c r="P36" s="21"/>
      <c r="Q36" s="21"/>
      <c r="R36" s="21"/>
      <c r="S36" s="21" t="str">
        <f aca="false">IFERROR(IF(S$5,VLOOKUP(CONCATENATE(TEXT(S$3,"000"),"-",TEXT(S$4,"00"),"-q-",$D36),Prt!$A$1:$B$1204,2,0),""),"")</f>
        <v/>
      </c>
      <c r="T36" s="21"/>
      <c r="U36" s="21"/>
      <c r="V36" s="21"/>
      <c r="W36" s="21" t="str">
        <f aca="false">IFERROR(IF(W$5,VLOOKUP(CONCATENATE(TEXT(W$3,"000"),"-",TEXT(W$4,"00"),"-q-",$D36),Prt!$A$1:$B$1204,2,0),""),"")</f>
        <v/>
      </c>
      <c r="X36" s="21"/>
      <c r="Y36" s="21"/>
      <c r="Z36" s="21"/>
    </row>
    <row r="37" s="24" customFormat="true" ht="15" hidden="true" customHeight="true" outlineLevel="1" collapsed="false">
      <c r="A37" s="15"/>
      <c r="B37" s="15"/>
      <c r="C37" s="15"/>
      <c r="D37" s="15" t="n">
        <v>5</v>
      </c>
      <c r="E37" s="23" t="str">
        <f aca="false">IFERROR(IF(Options!$B$1=1000,"err",VLOOKUP(CONCATENATE("q-01-",$D37),Hd!$A:$D,2,0)),"")</f>
        <v/>
      </c>
      <c r="G37" s="21"/>
      <c r="H37" s="21"/>
      <c r="I37" s="23"/>
      <c r="J37" s="23"/>
      <c r="K37" s="26"/>
      <c r="L37" s="26"/>
      <c r="M37" s="26"/>
      <c r="N37" s="26"/>
      <c r="O37" s="21" t="str">
        <f aca="false">IFERROR(IF(O$5,VLOOKUP(CONCATENATE(TEXT(O$3,"000"),"-",TEXT(O$4,"00"),"-q-",$D37),Prt!$A$1:$B$1204,2,0),""),"")</f>
        <v/>
      </c>
      <c r="P37" s="21"/>
      <c r="Q37" s="21"/>
      <c r="R37" s="21"/>
      <c r="S37" s="21" t="str">
        <f aca="false">IFERROR(IF(S$5,VLOOKUP(CONCATENATE(TEXT(S$3,"000"),"-",TEXT(S$4,"00"),"-q-",$D37),Prt!$A$1:$B$1204,2,0),""),"")</f>
        <v/>
      </c>
      <c r="T37" s="21"/>
      <c r="U37" s="21"/>
      <c r="V37" s="21"/>
      <c r="W37" s="21" t="str">
        <f aca="false">IFERROR(IF(W$5,VLOOKUP(CONCATENATE(TEXT(W$3,"000"),"-",TEXT(W$4,"00"),"-q-",$D37),Prt!$A$1:$B$1204,2,0),""),"")</f>
        <v/>
      </c>
      <c r="X37" s="21"/>
      <c r="Y37" s="21"/>
      <c r="Z37" s="21"/>
    </row>
    <row r="38" s="24" customFormat="true" ht="15" hidden="true" customHeight="true" outlineLevel="1" collapsed="false">
      <c r="A38" s="15"/>
      <c r="B38" s="15"/>
      <c r="C38" s="15"/>
      <c r="D38" s="15" t="n">
        <v>6</v>
      </c>
      <c r="E38" s="23" t="str">
        <f aca="false">IFERROR(IF(Options!$B$1=1000,"err",VLOOKUP(CONCATENATE("q-01-",$D38),Hd!$A:$D,2,0)),"")</f>
        <v/>
      </c>
      <c r="G38" s="21"/>
      <c r="H38" s="21"/>
      <c r="I38" s="23"/>
      <c r="J38" s="23"/>
      <c r="K38" s="26"/>
      <c r="L38" s="26"/>
      <c r="M38" s="26"/>
      <c r="N38" s="26"/>
      <c r="O38" s="21" t="str">
        <f aca="false">IFERROR(IF(O$5,VLOOKUP(CONCATENATE(TEXT(O$3,"000"),"-",TEXT(O$4,"00"),"-q-",$D38),Prt!$A$1:$B$1204,2,0),""),"")</f>
        <v/>
      </c>
      <c r="P38" s="21"/>
      <c r="Q38" s="21"/>
      <c r="R38" s="21"/>
      <c r="S38" s="21" t="str">
        <f aca="false">IFERROR(IF(S$5,VLOOKUP(CONCATENATE(TEXT(S$3,"000"),"-",TEXT(S$4,"00"),"-q-",$D38),Prt!$A$1:$B$1204,2,0),""),"")</f>
        <v/>
      </c>
      <c r="T38" s="21"/>
      <c r="U38" s="21"/>
      <c r="V38" s="21"/>
      <c r="W38" s="21" t="str">
        <f aca="false">IFERROR(IF(W$5,VLOOKUP(CONCATENATE(TEXT(W$3,"000"),"-",TEXT(W$4,"00"),"-q-",$D38),Prt!$A$1:$B$1204,2,0),""),"")</f>
        <v/>
      </c>
      <c r="X38" s="21"/>
      <c r="Y38" s="21"/>
      <c r="Z38" s="21"/>
    </row>
    <row r="39" s="24" customFormat="true" ht="15" hidden="true" customHeight="true" outlineLevel="1" collapsed="false">
      <c r="A39" s="15"/>
      <c r="B39" s="15"/>
      <c r="C39" s="15"/>
      <c r="D39" s="15" t="n">
        <v>7</v>
      </c>
      <c r="E39" s="23" t="str">
        <f aca="false">IFERROR(IF(Options!$B$1=1000,"err",VLOOKUP(CONCATENATE("q-01-",$D39),Hd!$A:$D,2,0)),"")</f>
        <v/>
      </c>
      <c r="G39" s="21"/>
      <c r="H39" s="21"/>
      <c r="I39" s="23"/>
      <c r="J39" s="23"/>
      <c r="K39" s="22"/>
      <c r="L39" s="25"/>
      <c r="M39" s="25"/>
      <c r="N39" s="25"/>
      <c r="O39" s="21" t="str">
        <f aca="false">IFERROR(IF(O$5,VLOOKUP(CONCATENATE(TEXT(O$3,"000"),"-",TEXT(O$4,"00"),"-q-",$D39),Prt!$A$1:$B$1204,2,0),""),"")</f>
        <v/>
      </c>
      <c r="P39" s="21"/>
      <c r="Q39" s="21"/>
      <c r="R39" s="21"/>
      <c r="S39" s="21" t="str">
        <f aca="false">IFERROR(IF(S$5,VLOOKUP(CONCATENATE(TEXT(S$3,"000"),"-",TEXT(S$4,"00"),"-q-",$D39),Prt!$A$1:$B$1204,2,0),""),"")</f>
        <v/>
      </c>
      <c r="T39" s="21"/>
      <c r="U39" s="21"/>
      <c r="V39" s="21"/>
      <c r="W39" s="21" t="str">
        <f aca="false">IFERROR(IF(W$5,VLOOKUP(CONCATENATE(TEXT(W$3,"000"),"-",TEXT(W$4,"00"),"-q-",$D39),Prt!$A$1:$B$1204,2,0),""),"")</f>
        <v/>
      </c>
      <c r="X39" s="21"/>
      <c r="Y39" s="21"/>
      <c r="Z39" s="21"/>
    </row>
    <row r="40" s="24" customFormat="true" ht="15" hidden="true" customHeight="true" outlineLevel="1" collapsed="false">
      <c r="A40" s="15"/>
      <c r="B40" s="15"/>
      <c r="C40" s="15"/>
      <c r="D40" s="15" t="n">
        <v>8</v>
      </c>
      <c r="E40" s="23" t="str">
        <f aca="false">IFERROR(IF(Options!$B$1=1000,"err",VLOOKUP(CONCATENATE("q-01-",$D40),Hd!$A:$D,2,0)),"")</f>
        <v/>
      </c>
      <c r="G40" s="21"/>
      <c r="H40" s="21"/>
      <c r="I40" s="23"/>
      <c r="J40" s="23"/>
      <c r="K40" s="26"/>
      <c r="L40" s="26"/>
      <c r="M40" s="26"/>
      <c r="N40" s="26"/>
      <c r="O40" s="21" t="str">
        <f aca="false">IFERROR(IF(O$5,VLOOKUP(CONCATENATE(TEXT(O$3,"000"),"-",TEXT(O$4,"00"),"-q-",$D40),Prt!$A$1:$B$1204,2,0),""),"")</f>
        <v/>
      </c>
      <c r="P40" s="21"/>
      <c r="Q40" s="21"/>
      <c r="R40" s="21"/>
      <c r="S40" s="21" t="str">
        <f aca="false">IFERROR(IF(S$5,VLOOKUP(CONCATENATE(TEXT(S$3,"000"),"-",TEXT(S$4,"00"),"-q-",$D40),Prt!$A$1:$B$1204,2,0),""),"")</f>
        <v/>
      </c>
      <c r="T40" s="21"/>
      <c r="U40" s="21"/>
      <c r="V40" s="21"/>
      <c r="W40" s="21" t="str">
        <f aca="false">IFERROR(IF(W$5,VLOOKUP(CONCATENATE(TEXT(W$3,"000"),"-",TEXT(W$4,"00"),"-q-",$D40),Prt!$A$1:$B$1204,2,0),""),"")</f>
        <v/>
      </c>
      <c r="X40" s="21"/>
      <c r="Y40" s="21"/>
      <c r="Z40" s="21"/>
    </row>
    <row r="41" s="24" customFormat="true" ht="15" hidden="true" customHeight="true" outlineLevel="1" collapsed="false">
      <c r="A41" s="15"/>
      <c r="B41" s="15"/>
      <c r="C41" s="15"/>
      <c r="D41" s="15" t="n">
        <v>9</v>
      </c>
      <c r="E41" s="23" t="str">
        <f aca="false">IFERROR(IF(Options!$B$1=1000,"err",VLOOKUP(CONCATENATE("q-01-",$D41),Hd!$A:$D,2,0)),"")</f>
        <v/>
      </c>
      <c r="G41" s="21"/>
      <c r="H41" s="21"/>
      <c r="I41" s="23"/>
      <c r="J41" s="23"/>
      <c r="K41" s="22"/>
      <c r="L41" s="25"/>
      <c r="M41" s="25"/>
      <c r="N41" s="25"/>
      <c r="O41" s="21" t="str">
        <f aca="false">IFERROR(IF(O$5,VLOOKUP(CONCATENATE(TEXT(O$3,"000"),"-",TEXT(O$4,"00"),"-q-",$D41),Prt!$A$1:$B$1204,2,0),""),"")</f>
        <v/>
      </c>
      <c r="P41" s="21"/>
      <c r="Q41" s="21"/>
      <c r="R41" s="21"/>
      <c r="S41" s="21" t="str">
        <f aca="false">IFERROR(IF(S$5,VLOOKUP(CONCATENATE(TEXT(S$3,"000"),"-",TEXT(S$4,"00"),"-q-",$D41),Prt!$A$1:$B$1204,2,0),""),"")</f>
        <v/>
      </c>
      <c r="T41" s="21"/>
      <c r="U41" s="21"/>
      <c r="V41" s="21"/>
      <c r="W41" s="21" t="str">
        <f aca="false">IFERROR(IF(W$5,VLOOKUP(CONCATENATE(TEXT(W$3,"000"),"-",TEXT(W$4,"00"),"-q-",$D41),Prt!$A$1:$B$1204,2,0),""),"")</f>
        <v/>
      </c>
      <c r="X41" s="21"/>
      <c r="Y41" s="21"/>
      <c r="Z41" s="21"/>
    </row>
    <row r="42" s="24" customFormat="true" ht="15" hidden="true" customHeight="true" outlineLevel="1" collapsed="false">
      <c r="A42" s="15"/>
      <c r="B42" s="15"/>
      <c r="C42" s="15"/>
      <c r="D42" s="15" t="n">
        <v>10</v>
      </c>
      <c r="E42" s="23" t="str">
        <f aca="false">IFERROR(IF(Options!$B$1=1000,"err",VLOOKUP(CONCATENATE("q-01-",$D42),Hd!$A:$D,2,0)),"")</f>
        <v/>
      </c>
      <c r="G42" s="21"/>
      <c r="H42" s="21"/>
      <c r="I42" s="23"/>
      <c r="J42" s="23"/>
      <c r="K42" s="26"/>
      <c r="L42" s="26"/>
      <c r="M42" s="26"/>
      <c r="N42" s="26"/>
      <c r="O42" s="21" t="str">
        <f aca="false">IFERROR(IF(O$5,VLOOKUP(CONCATENATE(TEXT(O$3,"000"),"-",TEXT(O$4,"00"),"-q-",$D42),Prt!$A$1:$B$1204,2,0),""),"")</f>
        <v/>
      </c>
      <c r="P42" s="21"/>
      <c r="Q42" s="21"/>
      <c r="R42" s="21"/>
      <c r="S42" s="21" t="str">
        <f aca="false">IFERROR(IF(S$5,VLOOKUP(CONCATENATE(TEXT(S$3,"000"),"-",TEXT(S$4,"00"),"-q-",$D42),Prt!$A$1:$B$1204,2,0),""),"")</f>
        <v/>
      </c>
      <c r="T42" s="21"/>
      <c r="U42" s="21"/>
      <c r="V42" s="21"/>
      <c r="W42" s="21" t="str">
        <f aca="false">IFERROR(IF(W$5,VLOOKUP(CONCATENATE(TEXT(W$3,"000"),"-",TEXT(W$4,"00"),"-q-",$D42),Prt!$A$1:$B$1204,2,0),""),"")</f>
        <v/>
      </c>
      <c r="X42" s="21"/>
      <c r="Y42" s="21"/>
      <c r="Z42" s="21"/>
    </row>
    <row r="43" s="24" customFormat="true" ht="15" hidden="false" customHeight="true" outlineLevel="0" collapsed="false">
      <c r="A43" s="15"/>
      <c r="B43" s="15"/>
      <c r="C43" s="15"/>
      <c r="D43" s="15"/>
      <c r="G43" s="21"/>
      <c r="H43" s="21"/>
      <c r="I43" s="23"/>
      <c r="J43" s="23"/>
      <c r="K43" s="39"/>
      <c r="L43" s="40" t="s">
        <v>690</v>
      </c>
      <c r="M43" s="40"/>
      <c r="N43" s="40"/>
      <c r="O43" s="41" t="str">
        <f aca="false">CONCATENATE("НДС ",O31," %")</f>
        <v>НДС 12 %</v>
      </c>
      <c r="P43" s="21"/>
      <c r="Q43" s="21"/>
      <c r="R43" s="21"/>
      <c r="S43" s="41" t="str">
        <f aca="false">CONCATENATE("НДС ",S31," %")</f>
        <v>НДС 10 %</v>
      </c>
      <c r="T43" s="21"/>
      <c r="U43" s="21"/>
      <c r="V43" s="21"/>
      <c r="W43" s="41" t="str">
        <f aca="false">CONCATENATE("НДС ",W31," %")</f>
        <v>НДС 18 %</v>
      </c>
      <c r="X43" s="21"/>
      <c r="Y43" s="21"/>
      <c r="Z43" s="21"/>
    </row>
    <row r="44" s="2" customFormat="true" ht="15" hidden="false" customHeight="true" outlineLevel="0" collapsed="false">
      <c r="A44" s="42"/>
      <c r="B44" s="42"/>
      <c r="C44" s="42"/>
      <c r="D44" s="43" t="s">
        <v>703</v>
      </c>
      <c r="E44" s="43" t="s">
        <v>704</v>
      </c>
      <c r="F44" s="43" t="s">
        <v>705</v>
      </c>
      <c r="G44" s="43" t="s">
        <v>706</v>
      </c>
      <c r="H44" s="43" t="s">
        <v>707</v>
      </c>
      <c r="I44" s="43" t="s">
        <v>708</v>
      </c>
      <c r="J44" s="44"/>
      <c r="K44" s="45" t="s">
        <v>709</v>
      </c>
      <c r="L44" s="46" t="s">
        <v>710</v>
      </c>
      <c r="M44" s="45" t="s">
        <v>711</v>
      </c>
      <c r="N44" s="46" t="s">
        <v>712</v>
      </c>
      <c r="O44" s="44" t="s">
        <v>712</v>
      </c>
      <c r="P44" s="44" t="s">
        <v>710</v>
      </c>
      <c r="Q44" s="44" t="s">
        <v>713</v>
      </c>
      <c r="R44" s="44" t="s">
        <v>714</v>
      </c>
      <c r="S44" s="44" t="s">
        <v>712</v>
      </c>
      <c r="T44" s="44" t="s">
        <v>710</v>
      </c>
      <c r="U44" s="44" t="s">
        <v>713</v>
      </c>
      <c r="V44" s="44" t="s">
        <v>714</v>
      </c>
      <c r="W44" s="44" t="s">
        <v>712</v>
      </c>
      <c r="X44" s="44" t="s">
        <v>710</v>
      </c>
      <c r="Y44" s="44" t="s">
        <v>713</v>
      </c>
      <c r="Z44" s="44" t="s">
        <v>714</v>
      </c>
    </row>
    <row r="45" s="2" customFormat="true" ht="15" hidden="false" customHeight="true" outlineLevel="0" collapsed="false">
      <c r="A45" s="47"/>
      <c r="B45" s="47"/>
      <c r="C45" s="47"/>
      <c r="D45" s="48"/>
      <c r="E45" s="48"/>
      <c r="F45" s="48"/>
      <c r="G45" s="48"/>
      <c r="H45" s="48"/>
      <c r="I45" s="48"/>
      <c r="J45" s="48" t="s">
        <v>715</v>
      </c>
      <c r="K45" s="49"/>
      <c r="L45" s="49"/>
      <c r="M45" s="49"/>
      <c r="N45" s="49"/>
      <c r="O45" s="50" t="n">
        <f aca="false">O46+O47</f>
        <v>3100</v>
      </c>
      <c r="P45" s="50"/>
      <c r="Q45" s="50" t="n">
        <f aca="false">Q46+Q47</f>
        <v>3472</v>
      </c>
      <c r="R45" s="50"/>
      <c r="S45" s="50" t="n">
        <f aca="false">S46+S47</f>
        <v>5000.0000000003</v>
      </c>
      <c r="T45" s="50"/>
      <c r="U45" s="50" t="n">
        <f aca="false">U46+U47</f>
        <v>5500</v>
      </c>
      <c r="V45" s="50"/>
      <c r="W45" s="50" t="n">
        <f aca="false">W46+W47</f>
        <v>4000</v>
      </c>
      <c r="X45" s="50"/>
      <c r="Y45" s="50" t="n">
        <f aca="false">Y46+Y47</f>
        <v>4720</v>
      </c>
      <c r="Z45" s="50"/>
    </row>
    <row r="46" s="2" customFormat="true" ht="15" hidden="false" customHeight="true" outlineLevel="0" collapsed="false">
      <c r="A46" s="47"/>
      <c r="B46" s="47"/>
      <c r="C46" s="47"/>
      <c r="D46" s="48"/>
      <c r="E46" s="48"/>
      <c r="F46" s="48"/>
      <c r="G46" s="48"/>
      <c r="H46" s="48"/>
      <c r="I46" s="48"/>
      <c r="J46" s="48" t="s">
        <v>716</v>
      </c>
      <c r="K46" s="49"/>
      <c r="L46" s="49"/>
      <c r="M46" s="49"/>
      <c r="N46" s="49"/>
      <c r="O46" s="50" t="n">
        <f aca="false">Q$46*100/(100+O$31)</f>
        <v>0</v>
      </c>
      <c r="P46" s="50"/>
      <c r="Q46" s="50" t="n">
        <f aca="false">IFERROR(IF(O$5,VLOOKUP(CONCATENATE(TEXT(Q$3,"000"),"-",TEXT(Q$4,"00"),"-","transport"),Prt!$A$1:$B$264,2,0),""),"0,0")</f>
        <v>0</v>
      </c>
      <c r="R46" s="50"/>
      <c r="S46" s="50" t="n">
        <f aca="false">U$46*100/(100+S$31)</f>
        <v>2000</v>
      </c>
      <c r="T46" s="50"/>
      <c r="U46" s="50" t="n">
        <f aca="false">IFERROR(IF(S$5,VLOOKUP(CONCATENATE(TEXT(U$3,"000"),"-",TEXT(U$4,"00"),"-","transport"),Prt!$A$1:$B$264,2,0),""),"0,0")</f>
        <v>2200</v>
      </c>
      <c r="V46" s="50"/>
      <c r="W46" s="50" t="n">
        <f aca="false">Y$46*100/(100+W$31)</f>
        <v>0</v>
      </c>
      <c r="X46" s="50"/>
      <c r="Y46" s="50" t="n">
        <f aca="false">IFERROR(IF(W$5,VLOOKUP(CONCATENATE(TEXT(Y$3,"000"),"-",TEXT(Y$4,"00"),"-","transport"),Prt!$A$1:$B$264,2,0),""),"0,0")</f>
        <v>0</v>
      </c>
      <c r="Z46" s="50"/>
    </row>
    <row r="47" s="2" customFormat="true" ht="15" hidden="false" customHeight="true" outlineLevel="0" collapsed="false">
      <c r="A47" s="47"/>
      <c r="B47" s="47"/>
      <c r="C47" s="47"/>
      <c r="D47" s="48"/>
      <c r="E47" s="48"/>
      <c r="F47" s="48"/>
      <c r="G47" s="48"/>
      <c r="H47" s="48"/>
      <c r="I47" s="48"/>
      <c r="J47" s="48" t="s">
        <v>717</v>
      </c>
      <c r="K47" s="51" t="n">
        <f aca="false">SUM(K48:K67)</f>
        <v>6</v>
      </c>
      <c r="L47" s="52"/>
      <c r="M47" s="52"/>
      <c r="N47" s="53" t="n">
        <f aca="false">SUM(N48:N67)</f>
        <v>3000.0000000003</v>
      </c>
      <c r="O47" s="50" t="n">
        <f aca="false">SUM(O48:O2096)</f>
        <v>3100</v>
      </c>
      <c r="P47" s="50"/>
      <c r="Q47" s="50" t="n">
        <f aca="false">SUM(Q48:Q2096)</f>
        <v>3472</v>
      </c>
      <c r="R47" s="50"/>
      <c r="S47" s="50" t="n">
        <f aca="false">SUM(S48:S2096)</f>
        <v>3000.0000000003</v>
      </c>
      <c r="T47" s="50"/>
      <c r="U47" s="50" t="n">
        <f aca="false">SUM(U48:U2096)</f>
        <v>3300</v>
      </c>
      <c r="V47" s="50"/>
      <c r="W47" s="50" t="n">
        <f aca="false">SUM(W48:W2096)</f>
        <v>4000</v>
      </c>
      <c r="X47" s="50"/>
      <c r="Y47" s="50" t="n">
        <f aca="false">SUM(Y48:Y2096)</f>
        <v>4720</v>
      </c>
      <c r="Z47" s="50"/>
    </row>
    <row r="48" customFormat="false" ht="15" hidden="false" customHeight="true" outlineLevel="0" collapsed="false">
      <c r="A48" s="8" t="str">
        <f aca="false">TEXT(D48,"0000")</f>
        <v>0001</v>
      </c>
      <c r="B48" s="8" t="n">
        <f aca="false">MOD($D48-1,Options!$B$9)*Options!$B$6</f>
        <v>0</v>
      </c>
      <c r="C48" s="8" t="n">
        <f aca="false">INT(($D48-1)/Options!$B$9)*2</f>
        <v>0</v>
      </c>
      <c r="D48" s="54" t="n">
        <f aca="false">1+Options!$B$1-Options!$B$1</f>
        <v>1</v>
      </c>
      <c r="E48" s="54" t="str">
        <f aca="true">IFERROR(VLOOKUP(CONCATENATE($A48,"-",E$6),OFFSET(Lts!$A$2,(КЛТ!$D48-1)*Options!$B$10,0,Options!$B$10,2),2,0),"")</f>
        <v>Позиция №1</v>
      </c>
      <c r="F48" s="54" t="n">
        <f aca="true">IFERROR(VLOOKUP(CONCATENATE($A48,"-",F$6),OFFSET(Lts!$A$2,(КЛТ!$D48-1)*Options!$B$10,0,Options!$B$10,2),2,0),"")</f>
        <v>0</v>
      </c>
      <c r="G48" s="54" t="n">
        <f aca="true">IFERROR(VLOOKUP(CONCATENATE($A48,"-",G$6),OFFSET(Lts!$A$2,(КЛТ!$D48-1)*Options!$B$10,0,Options!$B$10,2),2,0),"")</f>
        <v>0</v>
      </c>
      <c r="H48" s="55" t="n">
        <f aca="true">IFERROR(VLOOKUP(CONCATENATE($A48,"-",H$6),OFFSET(Lts!$A$2,(КЛТ!$D48-1)*Options!$B$10,0,Options!$B$10,2),2,0),"")</f>
        <v>1</v>
      </c>
      <c r="I48" s="54" t="str">
        <f aca="true">IFERROR(VLOOKUP(CONCATENATE($A48,"-",I$6),OFFSET(Lts!$A$2,(КЛТ!$D48-1)*Options!$B$10,0,Options!$B$10,2),2,0),"")</f>
        <v>шт.</v>
      </c>
      <c r="J48" s="54"/>
      <c r="K48" s="56" t="n">
        <f aca="false" t="array" ref="K48:K48">IFERROR(COUNT(IF($O$44:$AGD$44="Цена (без НДС)",$O48:$AGD48,""),1),"")-1</f>
        <v>2</v>
      </c>
      <c r="L48" s="57" t="n">
        <f aca="false" t="array" ref="L48:L48">IFERROR(SMALL(IF($O$44:$AGD$44="Цена (без НДС)",$O48:$AGD48,""),1),"")</f>
        <v>90.9090909091</v>
      </c>
      <c r="M48" s="54" t="str">
        <f aca="true" t="array" ref="M48:M48">OFFSET($N$25,0,MATCH($N48,IF($O$44:$AGD$44="Сумма (без НДС)",$O48:$AGD48,""),0))</f>
        <v>Тестовая2015_1</v>
      </c>
      <c r="N48" s="57" t="n">
        <f aca="false" t="array" ref="N48:N48">IFERROR(SMALL(IF($O$44:$AGD$44="Сумма (без НДС)",$O48:$AGD48,""),1),"")</f>
        <v>90.9090909091</v>
      </c>
      <c r="O48" s="57" t="n">
        <f aca="true">IFERROR(VLOOKUP(CONCATENATE($A48,"-",O$7),OFFSET(Offr!$A$2,$B48,$C48,Options!$B$6,2),2,0),"")</f>
        <v>100</v>
      </c>
      <c r="P48" s="58" t="n">
        <f aca="true">IFERROR(VLOOKUP(CONCATENATE($A48,"-",P$7),OFFSET(Offr!$A$2,$B48,$C48,Options!$B$6,2),2,0),"")</f>
        <v>100</v>
      </c>
      <c r="Q48" s="58" t="n">
        <f aca="true">IFERROR(VLOOKUP(CONCATENATE($A48,"-",Q$7),OFFSET(Offr!$A$2,$B48,$C48,Options!$B$6,2),2,0),"")</f>
        <v>112</v>
      </c>
      <c r="R48" s="58" t="n">
        <f aca="true">IFERROR(VLOOKUP(CONCATENATE($A48,"-",R$7),OFFSET(Offr!$A$2,$B48,$C48,Options!$B$6,2),2,0),"")</f>
        <v>112</v>
      </c>
      <c r="S48" s="58" t="n">
        <f aca="true">IFERROR(VLOOKUP(CONCATENATE($A48,"-",S$7),OFFSET(Offr!$A$2,$B48,$C48,Options!$B$6,2),2,0),"")</f>
        <v>90.9090909091</v>
      </c>
      <c r="T48" s="58" t="n">
        <f aca="true">IFERROR(VLOOKUP(CONCATENATE($A48,"-",T$7),OFFSET(Offr!$A$2,$B48,$C48,Options!$B$6,2),2,0),"")</f>
        <v>90.9090909091</v>
      </c>
      <c r="U48" s="58" t="n">
        <f aca="true">IFERROR(VLOOKUP(CONCATENATE($A48,"-",U$7),OFFSET(Offr!$A$2,$B48,$C48,Options!$B$6,2),2,0),"")</f>
        <v>100</v>
      </c>
      <c r="V48" s="58" t="n">
        <f aca="true">IFERROR(VLOOKUP(CONCATENATE($A48,"-",V$7),OFFSET(Offr!$A$2,$B48,$C48,Options!$B$6,2),2,0),"")</f>
        <v>100</v>
      </c>
      <c r="W48" s="58" t="n">
        <f aca="true">IFERROR(VLOOKUP(CONCATENATE($A48,"-",W$7),OFFSET(Offr!$A$2,$B48,$C48,Options!$B$6,2),2,0),"")</f>
        <v>0</v>
      </c>
      <c r="X48" s="58" t="n">
        <f aca="true">IFERROR(VLOOKUP(CONCATENATE($A48,"-",X$7),OFFSET(Offr!$A$2,$B48,$C48,Options!$B$6,2),2,0),"")</f>
        <v>0</v>
      </c>
      <c r="Y48" s="58" t="n">
        <f aca="true">IFERROR(VLOOKUP(CONCATENATE($A48,"-",Y$7),OFFSET(Offr!$A$2,$B48,$C48,Options!$B$6,2),2,0),"")</f>
        <v>0</v>
      </c>
      <c r="Z48" s="58" t="n">
        <f aca="true">IFERROR(VLOOKUP(CONCATENATE($A48,"-",Z$7),OFFSET(Offr!$A$2,$B48,$C48,Options!$B$6,2),2,0),"")</f>
        <v>0</v>
      </c>
    </row>
    <row r="49" customFormat="false" ht="15" hidden="false" customHeight="true" outlineLevel="0" collapsed="false">
      <c r="A49" s="8" t="str">
        <f aca="false">TEXT(D49,"0000")</f>
        <v>0002</v>
      </c>
      <c r="B49" s="8" t="n">
        <f aca="false">MOD($D49-1,Options!$B$9)*Options!$B$6</f>
        <v>51</v>
      </c>
      <c r="C49" s="8" t="n">
        <f aca="false">INT(($D49-1)/Options!$B$9)*2</f>
        <v>0</v>
      </c>
      <c r="D49" s="54" t="n">
        <f aca="false">IF(ROW(D49)&lt;48+Options!$B$3,D48+1,"")</f>
        <v>2</v>
      </c>
      <c r="E49" s="54" t="str">
        <f aca="true">IF(Options!$B$1=1000,"err",IFERROR(VLOOKUP(CONCATENATE($A49,"-",E$6),OFFSET(Lts!$A$2,(КЛТ!$D49-1)*Options!$B$10,0,Options!$B$10,2),2,0),""))</f>
        <v>Позиция 2</v>
      </c>
      <c r="F49" s="54" t="n">
        <f aca="true">IFERROR(VLOOKUP(CONCATENATE($A49,"-",F$6),OFFSET(Lts!$A$2,(КЛТ!$D49-1)*Options!$B$10,0,Options!$B$10,2),2,0),"")</f>
        <v>0</v>
      </c>
      <c r="G49" s="54" t="n">
        <f aca="true">IFERROR(VLOOKUP(CONCATENATE($A49,"-",G$6),OFFSET(Lts!$A$2,(КЛТ!$D49-1)*Options!$B$10,0,Options!$B$10,2),2,0),"")</f>
        <v>0</v>
      </c>
      <c r="H49" s="55" t="n">
        <f aca="true">IFERROR(VLOOKUP(CONCATENATE($A49,"-",H$6),OFFSET(Lts!$A$2,(КЛТ!$D49-1)*Options!$B$10,0,Options!$B$10,2),2,0),"")</f>
        <v>1</v>
      </c>
      <c r="I49" s="54" t="str">
        <f aca="true">IFERROR(VLOOKUP(CONCATENATE($A49,"-",I$6),OFFSET(Lts!$A$2,(КЛТ!$D49-1)*Options!$B$10,0,Options!$B$10,2),2,0),"")</f>
        <v>шт</v>
      </c>
      <c r="J49" s="54"/>
      <c r="K49" s="56" t="n">
        <f aca="false" t="array" ref="K49:K49">IFERROR(COUNT(IF($O$44:$AGD$44="Цена (без НДС)",$O49:$AGD49,""),1),"")-1</f>
        <v>1</v>
      </c>
      <c r="L49" s="57" t="n">
        <f aca="false" t="array" ref="L49:L49">IFERROR(SMALL(IF($O$44:$AGD$44="Цена (без НДС)",$O49:$AGD49,""),1),"")</f>
        <v>181.8181818182</v>
      </c>
      <c r="M49" s="54" t="str">
        <f aca="true" t="array" ref="M49:M49">OFFSET($N$25,0,MATCH($N49,IF($O$44:$AGD$44="Сумма (без НДС)",$O49:$AGD49,""),0))</f>
        <v>Тестовая2015_1</v>
      </c>
      <c r="N49" s="57" t="n">
        <f aca="false" t="array" ref="N49:N49">IFERROR(SMALL(IF($O$44:$AGD$44="Сумма (без НДС)",$O49:$AGD49,""),1),"")</f>
        <v>181.8181818182</v>
      </c>
      <c r="O49" s="57" t="n">
        <f aca="true">IFERROR(VLOOKUP(CONCATENATE($A49,"-",O$7),OFFSET(Offr!$A$2,$B49,$C49,Options!$B$6,2),2,0),"")</f>
        <v>0</v>
      </c>
      <c r="P49" s="58" t="n">
        <f aca="true">IFERROR(VLOOKUP(CONCATENATE($A49,"-",P$7),OFFSET(Offr!$A$2,$B49,$C49,Options!$B$6,2),2,0),"")</f>
        <v>0</v>
      </c>
      <c r="Q49" s="58" t="n">
        <f aca="true">IFERROR(VLOOKUP(CONCATENATE($A49,"-",Q$7),OFFSET(Offr!$A$2,$B49,$C49,Options!$B$6,2),2,0),"")</f>
        <v>0</v>
      </c>
      <c r="R49" s="58" t="n">
        <f aca="true">IFERROR(VLOOKUP(CONCATENATE($A49,"-",R$7),OFFSET(Offr!$A$2,$B49,$C49,Options!$B$6,2),2,0),"")</f>
        <v>0</v>
      </c>
      <c r="S49" s="58" t="n">
        <f aca="true">IFERROR(VLOOKUP(CONCATENATE($A49,"-",S$7),OFFSET(Offr!$A$2,$B49,$C49,Options!$B$6,2),2,0),"")</f>
        <v>181.8181818182</v>
      </c>
      <c r="T49" s="58" t="n">
        <f aca="true">IFERROR(VLOOKUP(CONCATENATE($A49,"-",T$7),OFFSET(Offr!$A$2,$B49,$C49,Options!$B$6,2),2,0),"")</f>
        <v>181.8181818182</v>
      </c>
      <c r="U49" s="58" t="n">
        <f aca="true">IFERROR(VLOOKUP(CONCATENATE($A49,"-",U$7),OFFSET(Offr!$A$2,$B49,$C49,Options!$B$6,2),2,0),"")</f>
        <v>200</v>
      </c>
      <c r="V49" s="58" t="n">
        <f aca="true">IFERROR(VLOOKUP(CONCATENATE($A49,"-",V$7),OFFSET(Offr!$A$2,$B49,$C49,Options!$B$6,2),2,0),"")</f>
        <v>200</v>
      </c>
      <c r="W49" s="58" t="n">
        <f aca="true">IFERROR(VLOOKUP(CONCATENATE($A49,"-",W$7),OFFSET(Offr!$A$2,$B49,$C49,Options!$B$6,2),2,0),"")</f>
        <v>0</v>
      </c>
      <c r="X49" s="58" t="n">
        <f aca="true">IFERROR(VLOOKUP(CONCATENATE($A49,"-",X$7),OFFSET(Offr!$A$2,$B49,$C49,Options!$B$6,2),2,0),"")</f>
        <v>0</v>
      </c>
      <c r="Y49" s="58" t="n">
        <f aca="true">IFERROR(VLOOKUP(CONCATENATE($A49,"-",Y$7),OFFSET(Offr!$A$2,$B49,$C49,Options!$B$6,2),2,0),"")</f>
        <v>0</v>
      </c>
      <c r="Z49" s="58" t="n">
        <f aca="true">IFERROR(VLOOKUP(CONCATENATE($A49,"-",Z$7),OFFSET(Offr!$A$2,$B49,$C49,Options!$B$6,2),2,0),"")</f>
        <v>0</v>
      </c>
    </row>
    <row r="50" customFormat="false" ht="15" hidden="false" customHeight="true" outlineLevel="0" collapsed="false">
      <c r="A50" s="8" t="str">
        <f aca="false">TEXT(D50,"0000")</f>
        <v>0003</v>
      </c>
      <c r="B50" s="8" t="n">
        <f aca="false">MOD($D50-1,Options!$B$9)*Options!$B$6</f>
        <v>102</v>
      </c>
      <c r="C50" s="8" t="n">
        <f aca="false">INT(($D50-1)/Options!$B$9)*2</f>
        <v>0</v>
      </c>
      <c r="D50" s="54" t="n">
        <f aca="false">IF(ROW(D50)&lt;48+Options!$B$3,D49+1,"")</f>
        <v>3</v>
      </c>
      <c r="E50" s="54" t="str">
        <f aca="true">IF(Options!$B$1=1000,"err",IFERROR(VLOOKUP(CONCATENATE($A50,"-",E$6),OFFSET(Lts!$A$2,(КЛТ!$D50-1)*Options!$B$10,0,Options!$B$10,2),2,0),""))</f>
        <v>Позиция 3</v>
      </c>
      <c r="F50" s="54" t="n">
        <f aca="true">IFERROR(VLOOKUP(CONCATENATE($A50,"-",F$6),OFFSET(Lts!$A$2,(КЛТ!$D50-1)*Options!$B$10,0,Options!$B$10,2),2,0),"")</f>
        <v>0</v>
      </c>
      <c r="G50" s="54" t="n">
        <f aca="true">IFERROR(VLOOKUP(CONCATENATE($A50,"-",G$6),OFFSET(Lts!$A$2,(КЛТ!$D50-1)*Options!$B$10,0,Options!$B$10,2),2,0),"")</f>
        <v>0</v>
      </c>
      <c r="H50" s="55" t="n">
        <f aca="true">IFERROR(VLOOKUP(CONCATENATE($A50,"-",H$6),OFFSET(Lts!$A$2,(КЛТ!$D50-1)*Options!$B$10,0,Options!$B$10,2),2,0),"")</f>
        <v>10</v>
      </c>
      <c r="I50" s="54" t="str">
        <f aca="true">IFERROR(VLOOKUP(CONCATENATE($A50,"-",I$6),OFFSET(Lts!$A$2,(КЛТ!$D50-1)*Options!$B$10,0,Options!$B$10,2),2,0),"")</f>
        <v>шт</v>
      </c>
      <c r="J50" s="54"/>
      <c r="K50" s="56" t="n">
        <f aca="false" t="array" ref="K50:K50">IFERROR(COUNT(IF($O$44:$AGD$44="Цена (без НДС)",$O50:$AGD50,""),1),"")-1</f>
        <v>3</v>
      </c>
      <c r="L50" s="57" t="n">
        <f aca="false" t="array" ref="L50:L50">IFERROR(SMALL(IF($O$44:$AGD$44="Цена (без НДС)",$O50:$AGD50,""),1),"")</f>
        <v>272.7272727273</v>
      </c>
      <c r="M50" s="54" t="str">
        <f aca="true" t="array" ref="M50:M50">OFFSET($N$25,0,MATCH($N50,IF($O$44:$AGD$44="Сумма (без НДС)",$O50:$AGD50,""),0))</f>
        <v>Тестовая2015_1</v>
      </c>
      <c r="N50" s="57" t="n">
        <f aca="false" t="array" ref="N50:N50">IFERROR(SMALL(IF($O$44:$AGD$44="Сумма (без НДС)",$O50:$AGD50,""),1),"")</f>
        <v>2727.272727273</v>
      </c>
      <c r="O50" s="57" t="n">
        <f aca="true">IFERROR(VLOOKUP(CONCATENATE($A50,"-",O$7),OFFSET(Offr!$A$2,$B50,$C50,Options!$B$6,2),2,0),"")</f>
        <v>3000</v>
      </c>
      <c r="P50" s="58" t="n">
        <f aca="true">IFERROR(VLOOKUP(CONCATENATE($A50,"-",P$7),OFFSET(Offr!$A$2,$B50,$C50,Options!$B$6,2),2,0),"")</f>
        <v>300</v>
      </c>
      <c r="Q50" s="58" t="n">
        <f aca="true">IFERROR(VLOOKUP(CONCATENATE($A50,"-",Q$7),OFFSET(Offr!$A$2,$B50,$C50,Options!$B$6,2),2,0),"")</f>
        <v>3360</v>
      </c>
      <c r="R50" s="58" t="n">
        <f aca="true">IFERROR(VLOOKUP(CONCATENATE($A50,"-",R$7),OFFSET(Offr!$A$2,$B50,$C50,Options!$B$6,2),2,0),"")</f>
        <v>336</v>
      </c>
      <c r="S50" s="58" t="n">
        <f aca="true">IFERROR(VLOOKUP(CONCATENATE($A50,"-",S$7),OFFSET(Offr!$A$2,$B50,$C50,Options!$B$6,2),2,0),"")</f>
        <v>2727.272727273</v>
      </c>
      <c r="T50" s="58" t="n">
        <f aca="true">IFERROR(VLOOKUP(CONCATENATE($A50,"-",T$7),OFFSET(Offr!$A$2,$B50,$C50,Options!$B$6,2),2,0),"")</f>
        <v>272.7272727273</v>
      </c>
      <c r="U50" s="58" t="n">
        <f aca="true">IFERROR(VLOOKUP(CONCATENATE($A50,"-",U$7),OFFSET(Offr!$A$2,$B50,$C50,Options!$B$6,2),2,0),"")</f>
        <v>3000</v>
      </c>
      <c r="V50" s="58" t="n">
        <f aca="true">IFERROR(VLOOKUP(CONCATENATE($A50,"-",V$7),OFFSET(Offr!$A$2,$B50,$C50,Options!$B$6,2),2,0),"")</f>
        <v>300</v>
      </c>
      <c r="W50" s="58" t="n">
        <f aca="true">IFERROR(VLOOKUP(CONCATENATE($A50,"-",W$7),OFFSET(Offr!$A$2,$B50,$C50,Options!$B$6,2),2,0),"")</f>
        <v>4000</v>
      </c>
      <c r="X50" s="58" t="n">
        <f aca="true">IFERROR(VLOOKUP(CONCATENATE($A50,"-",X$7),OFFSET(Offr!$A$2,$B50,$C50,Options!$B$6,2),2,0),"")</f>
        <v>400</v>
      </c>
      <c r="Y50" s="58" t="n">
        <f aca="true">IFERROR(VLOOKUP(CONCATENATE($A50,"-",Y$7),OFFSET(Offr!$A$2,$B50,$C50,Options!$B$6,2),2,0),"")</f>
        <v>4720</v>
      </c>
      <c r="Z50" s="58" t="n">
        <f aca="true">IFERROR(VLOOKUP(CONCATENATE($A50,"-",Z$7),OFFSET(Offr!$A$2,$B50,$C50,Options!$B$6,2),2,0),"")</f>
        <v>472</v>
      </c>
    </row>
  </sheetData>
  <mergeCells count="6">
    <mergeCell ref="E23:I23"/>
    <mergeCell ref="E24:J24"/>
    <mergeCell ref="O30:R30"/>
    <mergeCell ref="S30:V30"/>
    <mergeCell ref="W30:Z30"/>
    <mergeCell ref="L43:N43"/>
  </mergeCells>
  <dataValidations count="1">
    <dataValidation allowBlank="true" operator="between" showDropDown="false" showErrorMessage="true" showInputMessage="true" sqref="D9 K10:N11 I11:J11" type="list">
      <formula1>$D$10:$D$19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C53" activeCellId="0" sqref="C53"/>
    </sheetView>
  </sheetViews>
  <sheetFormatPr defaultColWidth="9" defaultRowHeight="15" zeroHeight="false" outlineLevelRow="0" outlineLevelCol="0"/>
  <cols>
    <col collapsed="false" customWidth="false" hidden="false" outlineLevel="0" max="1" min="1" style="5" width="9"/>
    <col collapsed="false" customWidth="true" hidden="false" outlineLevel="0" max="2" min="2" style="5" width="22.43"/>
    <col collapsed="false" customWidth="true" hidden="false" outlineLevel="0" max="3" min="3" style="59" width="9.14"/>
    <col collapsed="false" customWidth="true" hidden="false" outlineLevel="0" max="4" min="4" style="5" width="14.14"/>
    <col collapsed="false" customWidth="true" hidden="false" outlineLevel="0" max="5" min="5" style="5" width="16"/>
    <col collapsed="false" customWidth="true" hidden="false" outlineLevel="0" max="6" min="6" style="5" width="17.14"/>
    <col collapsed="false" customWidth="true" hidden="false" outlineLevel="0" max="7" min="7" style="5" width="24.43"/>
    <col collapsed="false" customWidth="true" hidden="false" outlineLevel="0" max="8" min="8" style="5" width="38.28"/>
    <col collapsed="false" customWidth="true" hidden="false" outlineLevel="0" max="9" min="9" style="5" width="30"/>
    <col collapsed="false" customWidth="true" hidden="false" outlineLevel="0" max="10" min="10" style="5" width="24.57"/>
  </cols>
  <sheetData>
    <row r="1" customFormat="false" ht="15" hidden="false" customHeight="false" outlineLevel="0" collapsed="false">
      <c r="A1" s="60" t="s">
        <v>703</v>
      </c>
      <c r="B1" s="60" t="s">
        <v>718</v>
      </c>
      <c r="C1" s="61" t="s">
        <v>719</v>
      </c>
      <c r="D1" s="60" t="s">
        <v>720</v>
      </c>
      <c r="E1" s="60" t="s">
        <v>721</v>
      </c>
      <c r="F1" s="60" t="s">
        <v>722</v>
      </c>
      <c r="G1" s="60" t="s">
        <v>723</v>
      </c>
      <c r="H1" s="60" t="s">
        <v>724</v>
      </c>
      <c r="I1" s="60" t="s">
        <v>31</v>
      </c>
    </row>
    <row r="2" customFormat="false" ht="15" hidden="false" customHeight="false" outlineLevel="0" collapsed="false">
      <c r="A2" s="62" t="n">
        <f aca="false">1+Options!$B$1-Options!$B$1</f>
        <v>1</v>
      </c>
      <c r="B2" s="63" t="str">
        <f aca="false">IF(Options!$B$1=1000,"err",IFERROR(VLOOKUP(CONCATENATE(TEXT($A2,"000"),"-name"),Prt!$A$1:$B$1204,2,0),""))</f>
        <v>ТендерПро-2</v>
      </c>
      <c r="C2" s="56" t="n">
        <f aca="false">IF(Options!$B$1=1000,"err",IFERROR(VLOOKUP(CONCATENATE(TEXT($A2,"000"),"-company_id"),Prt!$A$1:$B$1204,2,0),""))</f>
        <v>290</v>
      </c>
      <c r="D2" s="63" t="str">
        <f aca="false">IF(Options!$B$1=1000,"err",IFERROR(VLOOKUP(CONCATENATE(TEXT($A2,"000"),"-city"),Prt!$A$1:$B$1204,2,0),""))</f>
        <v>Новодвинск</v>
      </c>
      <c r="E2" s="54" t="str">
        <f aca="false">IF(Options!$B$1=1000,"err",IFERROR(VLOOKUP(CONCATENATE(TEXT($A2,"000"),"-inn"),Prt!$A$1:$B$1204,2,0),""))</f>
        <v>45637890</v>
      </c>
      <c r="F2" s="63" t="str">
        <f aca="false">IF(Options!$B$1=1000,"err",IFERROR(VLOOKUP(CONCATENATE(TEXT($A2,"000"),"-phone"),Prt!$A$1:$B$1204,2,0),""))</f>
        <v>(095)5809008</v>
      </c>
      <c r="G2" s="63" t="str">
        <f aca="false">IF(Options!$B$1=1000,"err",IFERROR(VLOOKUP(CONCATENATE(TEXT($A2,"000"),"-email"),Prt!$A$1:$B$1204,2,0),""))</f>
        <v>komarov@avtlg.ru</v>
      </c>
      <c r="H2" s="63" t="str">
        <f aca="false">IF(Options!$B$1=1000,"err",IFERROR(VLOOKUP(CONCATENATE(TEXT($A2,"000"),"-contact_person"),Prt!$A$1:$B$1204,2,0),""))</f>
        <v>Кемеров Александр Иванович</v>
      </c>
      <c r="I2" s="63" t="n">
        <f aca="false">IF(Options!$B$1=1000,"err",IFERROR(VLOOKUP(CONCATENATE(TEXT($A2,"000"),"-comment"),Prt!$A$1:$B$1204,2,0),""))</f>
        <v>0</v>
      </c>
    </row>
    <row r="3" customFormat="false" ht="15" hidden="false" customHeight="false" outlineLevel="0" collapsed="false">
      <c r="A3" s="63" t="n">
        <f aca="false">IF(ROW(A3)&lt;2+Options!$B$2,A2+1,"")</f>
        <v>2</v>
      </c>
      <c r="B3" s="63" t="str">
        <f aca="false">IF(Options!$B$1=1000,"err",IFERROR(VLOOKUP(CONCATENATE(TEXT($A3,"000"),"-name"),Prt!$A$1:$B$1204,2,0),""))</f>
        <v>Тестовая2015_1</v>
      </c>
      <c r="C3" s="56" t="n">
        <f aca="false">IF(Options!$B$1=1000,"err",IFERROR(VLOOKUP(CONCATENATE(TEXT($A3,"000"),"-company_id"),Prt!$A$1:$B$1204,2,0),""))</f>
        <v>154293</v>
      </c>
      <c r="D3" s="63" t="str">
        <f aca="false">IF(Options!$B$1=1000,"err",IFERROR(VLOOKUP(CONCATENATE(TEXT($A3,"000"),"-city"),Prt!$A$1:$B$1204,2,0),""))</f>
        <v>Бутово</v>
      </c>
      <c r="E3" s="54" t="str">
        <f aca="false">IF(Options!$B$1=1000,"err",IFERROR(VLOOKUP(CONCATENATE(TEXT($A3,"000"),"-inn"),Prt!$A$1:$B$1204,2,0),""))</f>
        <v>789789789</v>
      </c>
      <c r="F3" s="63" t="str">
        <f aca="false">IF(Options!$B$1=1000,"err",IFERROR(VLOOKUP(CONCATENATE(TEXT($A3,"000"),"-phone"),Prt!$A$1:$B$1204,2,0),""))</f>
        <v>555 55 55</v>
      </c>
      <c r="G3" s="63" t="str">
        <f aca="false">IF(Options!$B$1=1000,"err",IFERROR(VLOOKUP(CONCATENATE(TEXT($A3,"000"),"-email"),Prt!$A$1:$B$1204,2,0),""))</f>
        <v>test+c154293@tender.pro</v>
      </c>
      <c r="H3" s="63" t="str">
        <f aca="false">IF(Options!$B$1=1000,"err",IFERROR(VLOOKUP(CONCATENATE(TEXT($A3,"000"),"-contact_person"),Prt!$A$1:$B$1204,2,0),""))</f>
        <v>Фамилия Имя</v>
      </c>
      <c r="I3" s="63" t="str">
        <f aca="false">IF(Options!$B$1=1000,"err",IFERROR(VLOOKUP(CONCATENATE(TEXT($A3,"000"),"-comment"),Prt!$A$1:$B$1204,2,0),""))</f>
        <v>1) предложение действует до - 
2) срок поставки - 
3) условия оплаты - 
4) тара - 
5) требования к форме контракта - отсутствуют.</v>
      </c>
    </row>
    <row r="4" customFormat="false" ht="15" hidden="false" customHeight="false" outlineLevel="0" collapsed="false">
      <c r="A4" s="63" t="n">
        <f aca="false">IF(ROW(A4)&lt;2+Options!$B$2,A3+1,"")</f>
        <v>3</v>
      </c>
      <c r="B4" s="63" t="str">
        <f aca="false">IF(Options!$B$1=1000,"err",IFERROR(VLOOKUP(CONCATENATE(TEXT($A4,"000"),"-name"),Prt!$A$1:$B$1204,2,0),""))</f>
        <v>Тестовая2015_2</v>
      </c>
      <c r="C4" s="56" t="n">
        <f aca="false">IF(Options!$B$1=1000,"err",IFERROR(VLOOKUP(CONCATENATE(TEXT($A4,"000"),"-company_id"),Prt!$A$1:$B$1204,2,0),""))</f>
        <v>154294</v>
      </c>
      <c r="D4" s="63" t="str">
        <f aca="false">IF(Options!$B$1=1000,"err",IFERROR(VLOOKUP(CONCATENATE(TEXT($A4,"000"),"-city"),Prt!$A$1:$B$1204,2,0),""))</f>
        <v>Буда-Кошелёво</v>
      </c>
      <c r="E4" s="54" t="str">
        <f aca="false">IF(Options!$B$1=1000,"err",IFERROR(VLOOKUP(CONCATENATE(TEXT($A4,"000"),"-inn"),Prt!$A$1:$B$1204,2,0),""))</f>
        <v>98879879</v>
      </c>
      <c r="F4" s="63" t="str">
        <f aca="false">IF(Options!$B$1=1000,"err",IFERROR(VLOOKUP(CONCATENATE(TEXT($A4,"000"),"-phone"),Prt!$A$1:$B$1204,2,0),""))</f>
        <v>555 65 65</v>
      </c>
      <c r="G4" s="64" t="str">
        <f aca="false">IF(Options!$B$1=1000,"err",IFERROR(VLOOKUP(CONCATENATE(TEXT($A4,"000"),"-email"),Prt!$A$1:$B$1204,2,0),""))</f>
        <v>test+c154294@tender.pro</v>
      </c>
      <c r="H4" s="63" t="str">
        <f aca="false">IF(Options!$B$1=1000,"err",IFERROR(VLOOKUP(CONCATENATE(TEXT($A4,"000"),"-contact_person"),Prt!$A$1:$B$1204,2,0),""))</f>
        <v>Иванов Петр</v>
      </c>
      <c r="I4" s="63" t="str">
        <f aca="false">IF(Options!$B$1=1000,"err",IFERROR(VLOOKUP(CONCATENATE(TEXT($A4,"000"),"-comment"),Prt!$A$1:$B$1204,2,0),""))</f>
        <v>1) предложение действует до - 
2) срок поставки - 
3) условия оплаты - 
4) тара - 
5) требования к форме контракта - отсутствуют.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1" ySplit="39" topLeftCell="L40" activePane="bottomRight" state="frozen"/>
      <selection pane="topLeft" activeCell="A1" activeCellId="0" sqref="A1"/>
      <selection pane="topRight" activeCell="L1" activeCellId="0" sqref="L1"/>
      <selection pane="bottomLeft" activeCell="A40" activeCellId="0" sqref="A40"/>
      <selection pane="bottomRight" activeCell="B1" activeCellId="0" sqref="B1"/>
    </sheetView>
  </sheetViews>
  <sheetFormatPr defaultColWidth="9" defaultRowHeight="15" zeroHeight="false" outlineLevelRow="1" outlineLevelCol="1"/>
  <cols>
    <col collapsed="false" customWidth="true" hidden="false" outlineLevel="0" max="1" min="1" style="5" width="4.57"/>
    <col collapsed="false" customWidth="true" hidden="false" outlineLevel="0" max="2" min="2" style="6" width="51.85"/>
    <col collapsed="false" customWidth="true" hidden="false" outlineLevel="0" max="5" min="3" style="5" width="10.71"/>
    <col collapsed="false" customWidth="true" hidden="false" outlineLevel="0" max="7" min="6" style="6" width="10.71"/>
    <col collapsed="false" customWidth="true" hidden="true" outlineLevel="1" max="11" min="8" style="7" width="16.71"/>
    <col collapsed="false" customWidth="true" hidden="false" outlineLevel="0" max="12" min="12" style="5" width="15.71"/>
    <col collapsed="false" customWidth="true" hidden="true" outlineLevel="1" max="15" min="13" style="5" width="15.71"/>
    <col collapsed="false" customWidth="true" hidden="false" outlineLevel="0" max="16" min="16" style="5" width="15.71"/>
    <col collapsed="false" customWidth="true" hidden="true" outlineLevel="1" max="19" min="17" style="5" width="15.71"/>
    <col collapsed="false" customWidth="true" hidden="false" outlineLevel="0" max="20" min="20" style="5" width="15.71"/>
    <col collapsed="false" customWidth="true" hidden="true" outlineLevel="1" max="23" min="21" style="5" width="15.71"/>
  </cols>
  <sheetData>
    <row r="1" s="18" customFormat="true" ht="30" hidden="false" customHeight="true" outlineLevel="0" collapsed="false">
      <c r="A1" s="16" t="n">
        <v>1</v>
      </c>
      <c r="B1" s="65" t="str">
        <f aca="false">КЛТ!E9</f>
        <v>Проверка СО КЛ 2  (id304320) (RUB) </v>
      </c>
      <c r="C1" s="65"/>
      <c r="D1" s="65"/>
      <c r="E1" s="65"/>
      <c r="F1" s="9"/>
      <c r="G1" s="66" t="s">
        <v>690</v>
      </c>
      <c r="H1" s="9"/>
      <c r="I1" s="9"/>
      <c r="J1" s="9"/>
      <c r="K1" s="9"/>
      <c r="L1" s="9"/>
      <c r="P1" s="9"/>
      <c r="T1" s="9"/>
    </row>
    <row r="2" s="21" customFormat="true" ht="15" hidden="true" customHeight="true" outlineLevel="1" collapsed="false">
      <c r="A2" s="27" t="n">
        <v>1</v>
      </c>
      <c r="B2" s="23" t="str">
        <f aca="false">КЛТ!E10</f>
        <v>Тип процедуры:</v>
      </c>
      <c r="C2" s="23" t="str">
        <f aca="false">КЛТ!F10</f>
        <v>Открытый тендер на закупку</v>
      </c>
      <c r="D2" s="20"/>
      <c r="H2" s="22"/>
      <c r="I2" s="22"/>
      <c r="J2" s="22"/>
      <c r="K2" s="22"/>
    </row>
    <row r="3" s="21" customFormat="true" ht="15" hidden="true" customHeight="true" outlineLevel="1" collapsed="false">
      <c r="A3" s="27" t="n">
        <v>2</v>
      </c>
      <c r="B3" s="23" t="str">
        <f aca="false">КЛТ!E11</f>
        <v>Время публикации обьявления:</v>
      </c>
      <c r="C3" s="23" t="str">
        <f aca="false">КЛТ!F11</f>
        <v>06.02.2018 12:58:44</v>
      </c>
      <c r="D3" s="20"/>
      <c r="F3" s="23"/>
      <c r="G3" s="23"/>
      <c r="H3" s="22"/>
      <c r="I3" s="22"/>
      <c r="J3" s="22"/>
      <c r="K3" s="22"/>
    </row>
    <row r="4" s="24" customFormat="true" ht="15" hidden="true" customHeight="true" outlineLevel="1" collapsed="false">
      <c r="A4" s="27" t="n">
        <v>3</v>
      </c>
      <c r="B4" s="23" t="str">
        <f aca="false">КЛТ!E12</f>
        <v>Подача заявок прекращена:</v>
      </c>
      <c r="C4" s="23" t="str">
        <f aca="false">КЛТ!F12</f>
        <v>06.02.2018 13:08:04</v>
      </c>
      <c r="D4" s="20"/>
      <c r="F4" s="23"/>
      <c r="G4" s="23"/>
      <c r="H4" s="22"/>
      <c r="I4" s="25"/>
      <c r="J4" s="25"/>
      <c r="K4" s="25"/>
    </row>
    <row r="5" s="24" customFormat="true" ht="15" hidden="true" customHeight="true" outlineLevel="1" collapsed="false">
      <c r="A5" s="27" t="n">
        <v>4</v>
      </c>
      <c r="B5" s="23" t="str">
        <f aca="false">КЛТ!E13</f>
        <v>Поставка до:</v>
      </c>
      <c r="C5" s="23" t="str">
        <f aca="false">КЛТ!F13</f>
        <v>28.02.2018</v>
      </c>
      <c r="D5" s="20"/>
      <c r="F5" s="23"/>
      <c r="G5" s="23"/>
      <c r="H5" s="22"/>
      <c r="I5" s="25"/>
      <c r="J5" s="25"/>
      <c r="K5" s="25"/>
    </row>
    <row r="6" s="24" customFormat="true" ht="15" hidden="true" customHeight="true" outlineLevel="1" collapsed="false">
      <c r="A6" s="27" t="n">
        <v>5</v>
      </c>
      <c r="B6" s="23" t="str">
        <f aca="false">КЛТ!E14</f>
        <v>Принимаются только полные предложения:</v>
      </c>
      <c r="C6" s="23" t="str">
        <f aca="false">КЛТ!F14</f>
        <v>Нет</v>
      </c>
      <c r="D6" s="20"/>
      <c r="F6" s="23"/>
      <c r="G6" s="23"/>
      <c r="H6" s="22"/>
      <c r="I6" s="25"/>
      <c r="J6" s="25"/>
      <c r="K6" s="25"/>
    </row>
    <row r="7" s="24" customFormat="true" ht="15" hidden="true" customHeight="true" outlineLevel="1" collapsed="false">
      <c r="A7" s="27" t="n">
        <v>6</v>
      </c>
      <c r="B7" s="23" t="str">
        <f aca="false">КЛТ!E15</f>
        <v>Возможен выбор 2х и более победителей:</v>
      </c>
      <c r="C7" s="23" t="str">
        <f aca="false">КЛТ!F15</f>
        <v>Да</v>
      </c>
      <c r="D7" s="20"/>
      <c r="F7" s="23"/>
      <c r="G7" s="23"/>
      <c r="H7" s="22"/>
      <c r="I7" s="25"/>
      <c r="J7" s="25"/>
      <c r="K7" s="25"/>
    </row>
    <row r="8" s="24" customFormat="true" ht="15" hidden="true" customHeight="true" outlineLevel="1" collapsed="false">
      <c r="A8" s="27" t="n">
        <v>7</v>
      </c>
      <c r="B8" s="23" t="str">
        <f aca="false">КЛТ!E16</f>
        <v>Валюта:</v>
      </c>
      <c r="C8" s="23" t="str">
        <f aca="false">КЛТ!F16</f>
        <v>RUB</v>
      </c>
      <c r="D8" s="20"/>
      <c r="F8" s="23"/>
      <c r="G8" s="23"/>
      <c r="H8" s="22"/>
      <c r="I8" s="25"/>
      <c r="J8" s="25"/>
      <c r="K8" s="25"/>
    </row>
    <row r="9" s="24" customFormat="true" ht="15" hidden="true" customHeight="true" outlineLevel="1" collapsed="false">
      <c r="A9" s="27" t="n">
        <v>8</v>
      </c>
      <c r="B9" s="23" t="str">
        <f aca="false">КЛТ!E17</f>
        <v>Адрес доставки:</v>
      </c>
      <c r="C9" s="23" t="n">
        <f aca="false">КЛТ!F17</f>
        <v>0</v>
      </c>
      <c r="D9" s="20"/>
      <c r="F9" s="23"/>
      <c r="G9" s="23"/>
      <c r="H9" s="22"/>
      <c r="I9" s="25"/>
      <c r="J9" s="25"/>
      <c r="K9" s="25"/>
    </row>
    <row r="10" s="24" customFormat="true" ht="15" hidden="true" customHeight="true" outlineLevel="1" collapsed="false">
      <c r="A10" s="27" t="n">
        <v>9</v>
      </c>
      <c r="B10" s="23" t="str">
        <f aca="false">КЛТ!E18</f>
        <v>Инкотермс:</v>
      </c>
      <c r="C10" s="23" t="str">
        <f aca="false">КЛТ!F18</f>
        <v>Желательно: EXW Франко завод</v>
      </c>
      <c r="D10" s="20"/>
      <c r="F10" s="23"/>
      <c r="G10" s="23"/>
      <c r="H10" s="22"/>
      <c r="I10" s="25"/>
      <c r="J10" s="25"/>
      <c r="K10" s="25"/>
    </row>
    <row r="11" s="24" customFormat="true" ht="15" hidden="true" customHeight="true" outlineLevel="1" collapsed="false">
      <c r="A11" s="27" t="n">
        <v>10</v>
      </c>
      <c r="B11" s="23" t="str">
        <f aca="false">КЛТ!E19</f>
        <v>Организатор:</v>
      </c>
      <c r="C11" s="23" t="str">
        <f aca="false">КЛТ!F19</f>
        <v>ТендерПро-1</v>
      </c>
      <c r="D11" s="20"/>
      <c r="F11" s="23"/>
      <c r="G11" s="23"/>
      <c r="H11" s="22"/>
      <c r="I11" s="25"/>
      <c r="J11" s="25"/>
      <c r="K11" s="25"/>
    </row>
    <row r="12" s="24" customFormat="true" ht="15" hidden="true" customHeight="true" outlineLevel="1" collapsed="false">
      <c r="A12" s="27" t="n">
        <v>11</v>
      </c>
      <c r="B12" s="23" t="str">
        <f aca="false">КЛТ!E20</f>
        <v>Тара:</v>
      </c>
      <c r="C12" s="23" t="str">
        <f aca="false">КЛТ!F20</f>
        <v>Не имеет значения</v>
      </c>
      <c r="D12" s="20"/>
      <c r="F12" s="23"/>
      <c r="G12" s="23"/>
      <c r="H12" s="26"/>
      <c r="I12" s="26"/>
      <c r="J12" s="26"/>
      <c r="K12" s="26"/>
    </row>
    <row r="13" s="24" customFormat="true" ht="15" hidden="true" customHeight="true" outlineLevel="1" collapsed="false">
      <c r="A13" s="67" t="str">
        <f aca="false">КЛТ!D21</f>
        <v/>
      </c>
      <c r="B13" s="23" t="str">
        <f aca="false">КЛТ!E21</f>
        <v/>
      </c>
      <c r="C13" s="23" t="str">
        <f aca="false">КЛТ!F21</f>
        <v/>
      </c>
      <c r="F13" s="23"/>
      <c r="G13" s="23"/>
      <c r="H13" s="26"/>
      <c r="I13" s="26"/>
      <c r="J13" s="26"/>
      <c r="K13" s="26"/>
    </row>
    <row r="14" s="24" customFormat="true" ht="15" hidden="true" customHeight="true" outlineLevel="1" collapsed="false">
      <c r="A14" s="67" t="str">
        <f aca="false">КЛТ!D22</f>
        <v/>
      </c>
      <c r="B14" s="23" t="str">
        <f aca="false">КЛТ!E22</f>
        <v/>
      </c>
      <c r="C14" s="23" t="str">
        <f aca="false">КЛТ!F22</f>
        <v/>
      </c>
      <c r="D14" s="20"/>
      <c r="F14" s="23"/>
      <c r="G14" s="23"/>
      <c r="H14" s="22"/>
      <c r="I14" s="25"/>
      <c r="J14" s="25"/>
      <c r="K14" s="25"/>
    </row>
    <row r="15" s="24" customFormat="true" ht="15" hidden="false" customHeight="true" outlineLevel="0" collapsed="false">
      <c r="A15" s="27"/>
      <c r="B15" s="9" t="s">
        <v>31</v>
      </c>
      <c r="C15" s="20"/>
      <c r="D15" s="20"/>
      <c r="F15" s="23"/>
      <c r="G15" s="23"/>
      <c r="H15" s="22"/>
      <c r="I15" s="25"/>
      <c r="J15" s="25"/>
      <c r="K15" s="25"/>
    </row>
    <row r="16" s="24" customFormat="true" ht="94.5" hidden="true" customHeight="true" outlineLevel="1" collapsed="false">
      <c r="A16" s="27"/>
      <c r="B16" s="29" t="str">
        <f aca="false">КЛТ!E24</f>
        <v>Требуемые условия оплаты - нет; Необходимость поставки пробной партии - нет; Особые требования к качеству товара - нет; Особые требования к предоставлению документов - нет; Сертификат соответствия,паспорт качества - требуется; Паспорт безопасности - требуется; Особые требования к упаковке,транспортировке - нет; Необходимость страховки груза - нет; Требования к форме контракта - по форме покупателя. Для новых поставщиков,первые три поставки - с условием оплаты по факту поставки.; Данный запрос предложений не является торгами или публичным конкурсом в понимании ст. 447-449,1057-1061 ГК РФ. Все действия до момента подписания договора с победителем конкурса считаются преддоговорной работой и не накладывают на организатора обязательств,превышающих перечисленные в условиях конкурса."</v>
      </c>
      <c r="C16" s="29"/>
      <c r="D16" s="29"/>
      <c r="E16" s="29"/>
      <c r="F16" s="29"/>
      <c r="G16" s="29"/>
      <c r="H16" s="22"/>
      <c r="I16" s="25"/>
      <c r="J16" s="25"/>
      <c r="K16" s="25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="6" customFormat="true" ht="15" hidden="false" customHeight="false" outlineLevel="0" collapsed="false">
      <c r="A17" s="15"/>
      <c r="B17" s="28" t="s">
        <v>694</v>
      </c>
      <c r="C17" s="28" t="n">
        <f aca="false">КЛТ!F25</f>
        <v>3</v>
      </c>
      <c r="D17" s="28"/>
      <c r="E17" s="28"/>
      <c r="F17" s="28"/>
      <c r="G17" s="28"/>
      <c r="H17" s="31"/>
      <c r="I17" s="31"/>
      <c r="J17" s="31"/>
      <c r="K17" s="31"/>
      <c r="L17" s="9" t="str">
        <f aca="false">КЛТ!O25</f>
        <v>ТендерПро-2</v>
      </c>
      <c r="M17" s="9" t="str">
        <f aca="false">КЛТ!P25</f>
        <v/>
      </c>
      <c r="N17" s="9" t="str">
        <f aca="false">КЛТ!Q25</f>
        <v/>
      </c>
      <c r="O17" s="9" t="str">
        <f aca="false">КЛТ!R25</f>
        <v/>
      </c>
      <c r="P17" s="9" t="str">
        <f aca="false">КЛТ!S25</f>
        <v>Тестовая2015_1</v>
      </c>
      <c r="Q17" s="9" t="str">
        <f aca="false">КЛТ!T25</f>
        <v/>
      </c>
      <c r="R17" s="9" t="str">
        <f aca="false">КЛТ!U25</f>
        <v/>
      </c>
      <c r="S17" s="9" t="str">
        <f aca="false">КЛТ!V25</f>
        <v/>
      </c>
      <c r="T17" s="9" t="str">
        <f aca="false">КЛТ!W25</f>
        <v>Тестовая2015_2</v>
      </c>
      <c r="U17" s="9" t="str">
        <f aca="false">КЛТ!X25</f>
        <v/>
      </c>
      <c r="V17" s="9" t="str">
        <f aca="false">КЛТ!Y25</f>
        <v/>
      </c>
      <c r="W17" s="9" t="str">
        <f aca="false">КЛТ!Z25</f>
        <v/>
      </c>
    </row>
    <row r="18" s="34" customFormat="true" ht="15" hidden="true" customHeight="true" outlineLevel="1" collapsed="false">
      <c r="A18" s="15" t="n">
        <v>1</v>
      </c>
      <c r="B18" s="23" t="s">
        <v>695</v>
      </c>
      <c r="C18" s="32"/>
      <c r="D18" s="32"/>
      <c r="E18" s="32"/>
      <c r="F18" s="6"/>
      <c r="G18" s="6"/>
      <c r="H18" s="33"/>
      <c r="I18" s="33"/>
      <c r="J18" s="33"/>
      <c r="K18" s="33"/>
      <c r="L18" s="23" t="str">
        <f aca="false">КЛТ!O26</f>
        <v>Новодвинск</v>
      </c>
      <c r="M18" s="23" t="str">
        <f aca="false">КЛТ!P26</f>
        <v/>
      </c>
      <c r="N18" s="23" t="str">
        <f aca="false">КЛТ!Q26</f>
        <v/>
      </c>
      <c r="O18" s="23" t="str">
        <f aca="false">КЛТ!R26</f>
        <v/>
      </c>
      <c r="P18" s="23" t="str">
        <f aca="false">КЛТ!S26</f>
        <v>Бутово</v>
      </c>
      <c r="Q18" s="23" t="str">
        <f aca="false">КЛТ!T26</f>
        <v/>
      </c>
      <c r="R18" s="23" t="str">
        <f aca="false">КЛТ!U26</f>
        <v/>
      </c>
      <c r="S18" s="23" t="str">
        <f aca="false">КЛТ!V26</f>
        <v/>
      </c>
      <c r="T18" s="23" t="str">
        <f aca="false">КЛТ!W26</f>
        <v>Буда-Кошелёво</v>
      </c>
      <c r="U18" s="23" t="str">
        <f aca="false">КЛТ!X26</f>
        <v/>
      </c>
      <c r="V18" s="23" t="str">
        <f aca="false">КЛТ!Y26</f>
        <v/>
      </c>
      <c r="W18" s="23" t="str">
        <f aca="false">КЛТ!Z26</f>
        <v/>
      </c>
    </row>
    <row r="19" s="34" customFormat="true" ht="15" hidden="true" customHeight="true" outlineLevel="1" collapsed="false">
      <c r="A19" s="15" t="n">
        <v>2</v>
      </c>
      <c r="B19" s="23" t="s">
        <v>696</v>
      </c>
      <c r="C19" s="32"/>
      <c r="D19" s="32"/>
      <c r="E19" s="32"/>
      <c r="F19" s="6"/>
      <c r="G19" s="6"/>
      <c r="H19" s="33"/>
      <c r="I19" s="33"/>
      <c r="J19" s="33"/>
      <c r="K19" s="33"/>
      <c r="L19" s="23" t="str">
        <f aca="false">КЛТ!O27</f>
        <v>45637890</v>
      </c>
      <c r="M19" s="23" t="str">
        <f aca="false">КЛТ!P27</f>
        <v/>
      </c>
      <c r="N19" s="23" t="str">
        <f aca="false">КЛТ!Q27</f>
        <v/>
      </c>
      <c r="O19" s="23" t="str">
        <f aca="false">КЛТ!R27</f>
        <v/>
      </c>
      <c r="P19" s="23" t="str">
        <f aca="false">КЛТ!S27</f>
        <v>789789789</v>
      </c>
      <c r="Q19" s="23" t="str">
        <f aca="false">КЛТ!T27</f>
        <v/>
      </c>
      <c r="R19" s="23" t="str">
        <f aca="false">КЛТ!U27</f>
        <v/>
      </c>
      <c r="S19" s="23" t="str">
        <f aca="false">КЛТ!V27</f>
        <v/>
      </c>
      <c r="T19" s="23" t="str">
        <f aca="false">КЛТ!W27</f>
        <v>98879879</v>
      </c>
      <c r="U19" s="23" t="str">
        <f aca="false">КЛТ!X27</f>
        <v/>
      </c>
      <c r="V19" s="23" t="str">
        <f aca="false">КЛТ!Y27</f>
        <v/>
      </c>
      <c r="W19" s="23" t="str">
        <f aca="false">КЛТ!Z27</f>
        <v/>
      </c>
    </row>
    <row r="20" s="34" customFormat="true" ht="15" hidden="true" customHeight="true" outlineLevel="1" collapsed="false">
      <c r="A20" s="15" t="n">
        <v>3</v>
      </c>
      <c r="B20" s="23" t="s">
        <v>697</v>
      </c>
      <c r="C20" s="32"/>
      <c r="D20" s="32"/>
      <c r="E20" s="32"/>
      <c r="F20" s="6"/>
      <c r="G20" s="6"/>
      <c r="H20" s="33"/>
      <c r="I20" s="33"/>
      <c r="J20" s="33"/>
      <c r="K20" s="33"/>
      <c r="L20" s="23" t="n">
        <f aca="false">КЛТ!O28</f>
        <v>2</v>
      </c>
      <c r="M20" s="23" t="str">
        <f aca="false">КЛТ!P28</f>
        <v/>
      </c>
      <c r="N20" s="23" t="str">
        <f aca="false">КЛТ!Q28</f>
        <v/>
      </c>
      <c r="O20" s="23" t="str">
        <f aca="false">КЛТ!R28</f>
        <v/>
      </c>
      <c r="P20" s="23" t="n">
        <f aca="false">КЛТ!S28</f>
        <v>2</v>
      </c>
      <c r="Q20" s="23" t="str">
        <f aca="false">КЛТ!T28</f>
        <v/>
      </c>
      <c r="R20" s="23" t="str">
        <f aca="false">КЛТ!U28</f>
        <v/>
      </c>
      <c r="S20" s="23" t="str">
        <f aca="false">КЛТ!V28</f>
        <v/>
      </c>
      <c r="T20" s="23" t="n">
        <f aca="false">КЛТ!W28</f>
        <v>2</v>
      </c>
      <c r="U20" s="23" t="str">
        <f aca="false">КЛТ!X28</f>
        <v/>
      </c>
      <c r="V20" s="23" t="str">
        <f aca="false">КЛТ!Y28</f>
        <v/>
      </c>
      <c r="W20" s="23" t="str">
        <f aca="false">КЛТ!Z28</f>
        <v/>
      </c>
    </row>
    <row r="21" s="34" customFormat="true" ht="15" hidden="true" customHeight="true" outlineLevel="1" collapsed="false">
      <c r="A21" s="15" t="n">
        <v>4</v>
      </c>
      <c r="B21" s="23" t="s">
        <v>698</v>
      </c>
      <c r="C21" s="32"/>
      <c r="D21" s="32"/>
      <c r="E21" s="32"/>
      <c r="F21" s="6"/>
      <c r="G21" s="6"/>
      <c r="H21" s="33"/>
      <c r="I21" s="33"/>
      <c r="J21" s="33"/>
      <c r="K21" s="33"/>
      <c r="L21" s="23" t="n">
        <f aca="false">КЛТ!O29</f>
        <v>2</v>
      </c>
      <c r="M21" s="23" t="str">
        <f aca="false">КЛТ!P29</f>
        <v/>
      </c>
      <c r="N21" s="23" t="str">
        <f aca="false">КЛТ!Q29</f>
        <v/>
      </c>
      <c r="O21" s="23" t="str">
        <f aca="false">КЛТ!R29</f>
        <v/>
      </c>
      <c r="P21" s="23" t="n">
        <f aca="false">КЛТ!S29</f>
        <v>2</v>
      </c>
      <c r="Q21" s="23" t="str">
        <f aca="false">КЛТ!T29</f>
        <v/>
      </c>
      <c r="R21" s="23" t="str">
        <f aca="false">КЛТ!U29</f>
        <v/>
      </c>
      <c r="S21" s="23" t="str">
        <f aca="false">КЛТ!V29</f>
        <v/>
      </c>
      <c r="T21" s="23" t="n">
        <f aca="false">КЛТ!W29</f>
        <v>2</v>
      </c>
      <c r="U21" s="23" t="str">
        <f aca="false">КЛТ!X29</f>
        <v/>
      </c>
      <c r="V21" s="23" t="str">
        <f aca="false">КЛТ!Y29</f>
        <v/>
      </c>
      <c r="W21" s="23" t="str">
        <f aca="false">КЛТ!Z29</f>
        <v/>
      </c>
    </row>
    <row r="22" s="34" customFormat="true" ht="69.95" hidden="true" customHeight="true" outlineLevel="1" collapsed="false">
      <c r="A22" s="15" t="n">
        <v>5</v>
      </c>
      <c r="B22" s="23" t="s">
        <v>699</v>
      </c>
      <c r="C22" s="32"/>
      <c r="D22" s="32"/>
      <c r="E22" s="32"/>
      <c r="F22" s="6"/>
      <c r="G22" s="6"/>
      <c r="H22" s="33"/>
      <c r="I22" s="33"/>
      <c r="J22" s="33"/>
      <c r="K22" s="33"/>
      <c r="L22" s="35" t="n">
        <f aca="false">КЛТ!O30</f>
        <v>0</v>
      </c>
      <c r="M22" s="35"/>
      <c r="N22" s="35"/>
      <c r="O22" s="35"/>
      <c r="P22" s="35" t="str">
        <f aca="false">КЛТ!S30</f>
        <v>1) предложение действует до - 
2) срок поставки - 
3) условия оплаты - 
4) тара - 
5) требования к форме контракта - отсутствуют.</v>
      </c>
      <c r="Q22" s="35"/>
      <c r="R22" s="35"/>
      <c r="S22" s="35"/>
      <c r="T22" s="35" t="str">
        <f aca="false">КЛТ!W30</f>
        <v>1) предложение действует до - 
2) срок поставки - 
3) условия оплаты - 
4) тара - 
5) требования к форме контракта - отсутствуют.</v>
      </c>
      <c r="U22" s="35"/>
      <c r="V22" s="35"/>
      <c r="W22" s="35"/>
    </row>
    <row r="23" s="36" customFormat="true" ht="15" hidden="true" customHeight="true" outlineLevel="1" collapsed="false">
      <c r="A23" s="36" t="n">
        <v>6</v>
      </c>
      <c r="B23" s="36" t="s">
        <v>700</v>
      </c>
      <c r="L23" s="23" t="n">
        <f aca="false">КЛТ!O31</f>
        <v>12</v>
      </c>
      <c r="M23" s="23" t="n">
        <f aca="false">КЛТ!P31</f>
        <v>0</v>
      </c>
      <c r="N23" s="23" t="n">
        <f aca="false">КЛТ!Q31</f>
        <v>0</v>
      </c>
      <c r="O23" s="23" t="n">
        <f aca="false">КЛТ!R31</f>
        <v>0</v>
      </c>
      <c r="P23" s="23" t="n">
        <f aca="false">КЛТ!S31</f>
        <v>10</v>
      </c>
      <c r="Q23" s="23" t="n">
        <f aca="false">КЛТ!T31</f>
        <v>0</v>
      </c>
      <c r="R23" s="23" t="n">
        <f aca="false">КЛТ!U31</f>
        <v>0</v>
      </c>
      <c r="S23" s="23" t="n">
        <f aca="false">КЛТ!V31</f>
        <v>0</v>
      </c>
      <c r="T23" s="23" t="n">
        <f aca="false">КЛТ!W31</f>
        <v>18</v>
      </c>
      <c r="U23" s="23" t="n">
        <f aca="false">КЛТ!X31</f>
        <v>0</v>
      </c>
      <c r="V23" s="23" t="n">
        <f aca="false">КЛТ!Y31</f>
        <v>0</v>
      </c>
      <c r="W23" s="23" t="n">
        <f aca="false">КЛТ!Z31</f>
        <v>0</v>
      </c>
    </row>
    <row r="24" s="6" customFormat="true" ht="15" hidden="false" customHeight="true" outlineLevel="0" collapsed="false">
      <c r="A24" s="15"/>
      <c r="B24" s="6" t="s">
        <v>701</v>
      </c>
      <c r="C24" s="37" t="s">
        <v>702</v>
      </c>
      <c r="H24" s="31"/>
      <c r="I24" s="31"/>
      <c r="J24" s="31"/>
      <c r="K24" s="31"/>
      <c r="L24" s="23" t="str">
        <f aca="false">КЛТ!O32</f>
        <v/>
      </c>
      <c r="M24" s="23"/>
      <c r="N24" s="23"/>
      <c r="O24" s="23"/>
      <c r="P24" s="23" t="str">
        <f aca="false">КЛТ!S32</f>
        <v/>
      </c>
      <c r="Q24" s="23"/>
      <c r="R24" s="23"/>
      <c r="S24" s="23"/>
      <c r="T24" s="23" t="str">
        <f aca="false">КЛТ!W32</f>
        <v/>
      </c>
      <c r="U24" s="23"/>
      <c r="V24" s="23"/>
      <c r="W24" s="23"/>
    </row>
    <row r="25" s="21" customFormat="true" ht="15" hidden="true" customHeight="true" outlineLevel="1" collapsed="false">
      <c r="A25" s="15" t="n">
        <v>1</v>
      </c>
      <c r="B25" s="23" t="str">
        <f aca="false">КЛТ!E33</f>
        <v/>
      </c>
      <c r="C25" s="20"/>
      <c r="D25" s="20"/>
      <c r="E25" s="20"/>
      <c r="F25" s="23"/>
      <c r="G25" s="23"/>
      <c r="H25" s="22"/>
      <c r="I25" s="25"/>
      <c r="J25" s="25"/>
      <c r="K25" s="25"/>
      <c r="L25" s="23" t="str">
        <f aca="false">КЛТ!O33</f>
        <v/>
      </c>
      <c r="M25" s="23"/>
      <c r="N25" s="23"/>
      <c r="O25" s="23"/>
      <c r="P25" s="23" t="str">
        <f aca="false">КЛТ!S33</f>
        <v/>
      </c>
      <c r="Q25" s="23"/>
      <c r="R25" s="23"/>
      <c r="S25" s="23"/>
      <c r="T25" s="23" t="str">
        <f aca="false">КЛТ!W33</f>
        <v/>
      </c>
      <c r="U25" s="23"/>
      <c r="V25" s="23"/>
      <c r="W25" s="23"/>
    </row>
    <row r="26" s="21" customFormat="true" ht="15" hidden="true" customHeight="true" outlineLevel="1" collapsed="false">
      <c r="A26" s="15" t="n">
        <v>2</v>
      </c>
      <c r="B26" s="23" t="str">
        <f aca="false">КЛТ!E34</f>
        <v/>
      </c>
      <c r="C26" s="20"/>
      <c r="D26" s="20"/>
      <c r="E26" s="20"/>
      <c r="F26" s="23"/>
      <c r="G26" s="23"/>
      <c r="H26" s="25"/>
      <c r="I26" s="25"/>
      <c r="J26" s="25"/>
      <c r="K26" s="25"/>
      <c r="L26" s="23" t="str">
        <f aca="false">КЛТ!O34</f>
        <v/>
      </c>
      <c r="M26" s="23"/>
      <c r="N26" s="23"/>
      <c r="O26" s="23"/>
      <c r="P26" s="23" t="str">
        <f aca="false">КЛТ!S34</f>
        <v/>
      </c>
      <c r="Q26" s="23"/>
      <c r="R26" s="23"/>
      <c r="S26" s="23"/>
      <c r="T26" s="23" t="str">
        <f aca="false">КЛТ!W34</f>
        <v/>
      </c>
      <c r="U26" s="23"/>
      <c r="V26" s="23"/>
      <c r="W26" s="23"/>
    </row>
    <row r="27" s="21" customFormat="true" ht="15" hidden="true" customHeight="true" outlineLevel="1" collapsed="false">
      <c r="A27" s="15" t="n">
        <v>3</v>
      </c>
      <c r="B27" s="23" t="str">
        <f aca="false">КЛТ!E35</f>
        <v/>
      </c>
      <c r="C27" s="20"/>
      <c r="D27" s="20"/>
      <c r="E27" s="20"/>
      <c r="F27" s="23"/>
      <c r="G27" s="23"/>
      <c r="H27" s="25"/>
      <c r="I27" s="25"/>
      <c r="J27" s="25"/>
      <c r="K27" s="25"/>
      <c r="L27" s="23" t="str">
        <f aca="false">КЛТ!O35</f>
        <v/>
      </c>
      <c r="M27" s="23"/>
      <c r="N27" s="23"/>
      <c r="O27" s="23"/>
      <c r="P27" s="23" t="str">
        <f aca="false">КЛТ!S35</f>
        <v/>
      </c>
      <c r="Q27" s="23"/>
      <c r="R27" s="23"/>
      <c r="S27" s="23"/>
      <c r="T27" s="23" t="str">
        <f aca="false">КЛТ!W35</f>
        <v/>
      </c>
      <c r="U27" s="23"/>
      <c r="V27" s="23"/>
      <c r="W27" s="23"/>
    </row>
    <row r="28" s="24" customFormat="true" ht="15" hidden="true" customHeight="true" outlineLevel="1" collapsed="false">
      <c r="A28" s="15" t="n">
        <v>4</v>
      </c>
      <c r="B28" s="23" t="str">
        <f aca="false">КЛТ!E36</f>
        <v/>
      </c>
      <c r="D28" s="21"/>
      <c r="E28" s="21"/>
      <c r="F28" s="23"/>
      <c r="G28" s="23"/>
      <c r="H28" s="26"/>
      <c r="I28" s="26"/>
      <c r="J28" s="26"/>
      <c r="K28" s="26"/>
      <c r="L28" s="23" t="str">
        <f aca="false">КЛТ!O36</f>
        <v/>
      </c>
      <c r="M28" s="23"/>
      <c r="N28" s="23"/>
      <c r="O28" s="23"/>
      <c r="P28" s="23" t="str">
        <f aca="false">КЛТ!S36</f>
        <v/>
      </c>
      <c r="Q28" s="23"/>
      <c r="R28" s="23"/>
      <c r="S28" s="23"/>
      <c r="T28" s="23" t="str">
        <f aca="false">КЛТ!W36</f>
        <v/>
      </c>
      <c r="U28" s="23"/>
      <c r="V28" s="23"/>
      <c r="W28" s="23"/>
    </row>
    <row r="29" s="24" customFormat="true" ht="15" hidden="true" customHeight="true" outlineLevel="1" collapsed="false">
      <c r="A29" s="15" t="n">
        <v>5</v>
      </c>
      <c r="B29" s="23" t="str">
        <f aca="false">КЛТ!E37</f>
        <v/>
      </c>
      <c r="D29" s="21"/>
      <c r="E29" s="21"/>
      <c r="F29" s="23"/>
      <c r="G29" s="23"/>
      <c r="H29" s="26"/>
      <c r="I29" s="26"/>
      <c r="J29" s="26"/>
      <c r="K29" s="26"/>
      <c r="L29" s="23" t="str">
        <f aca="false">КЛТ!O37</f>
        <v/>
      </c>
      <c r="M29" s="23"/>
      <c r="N29" s="23"/>
      <c r="O29" s="23"/>
      <c r="P29" s="23" t="str">
        <f aca="false">КЛТ!S37</f>
        <v/>
      </c>
      <c r="Q29" s="23"/>
      <c r="R29" s="23"/>
      <c r="S29" s="23"/>
      <c r="T29" s="23" t="str">
        <f aca="false">КЛТ!W37</f>
        <v/>
      </c>
      <c r="U29" s="23"/>
      <c r="V29" s="23"/>
      <c r="W29" s="23"/>
    </row>
    <row r="30" s="24" customFormat="true" ht="15" hidden="true" customHeight="true" outlineLevel="1" collapsed="false">
      <c r="A30" s="15" t="n">
        <v>6</v>
      </c>
      <c r="B30" s="23" t="str">
        <f aca="false">КЛТ!E38</f>
        <v/>
      </c>
      <c r="D30" s="21"/>
      <c r="E30" s="21"/>
      <c r="F30" s="23"/>
      <c r="G30" s="23"/>
      <c r="H30" s="26"/>
      <c r="I30" s="26"/>
      <c r="J30" s="26"/>
      <c r="K30" s="26"/>
      <c r="L30" s="23" t="str">
        <f aca="false">КЛТ!O38</f>
        <v/>
      </c>
      <c r="M30" s="23"/>
      <c r="N30" s="23"/>
      <c r="O30" s="23"/>
      <c r="P30" s="23" t="str">
        <f aca="false">КЛТ!S38</f>
        <v/>
      </c>
      <c r="Q30" s="23"/>
      <c r="R30" s="23"/>
      <c r="S30" s="23"/>
      <c r="T30" s="23" t="str">
        <f aca="false">КЛТ!W38</f>
        <v/>
      </c>
      <c r="U30" s="23"/>
      <c r="V30" s="23"/>
      <c r="W30" s="23"/>
    </row>
    <row r="31" s="24" customFormat="true" ht="15" hidden="true" customHeight="true" outlineLevel="1" collapsed="false">
      <c r="A31" s="15" t="n">
        <v>7</v>
      </c>
      <c r="B31" s="23" t="str">
        <f aca="false">КЛТ!E39</f>
        <v/>
      </c>
      <c r="D31" s="21"/>
      <c r="E31" s="21"/>
      <c r="F31" s="23"/>
      <c r="G31" s="23"/>
      <c r="H31" s="22"/>
      <c r="I31" s="25"/>
      <c r="J31" s="25"/>
      <c r="K31" s="25"/>
      <c r="L31" s="23" t="str">
        <f aca="false">КЛТ!O39</f>
        <v/>
      </c>
      <c r="M31" s="23"/>
      <c r="N31" s="23"/>
      <c r="O31" s="23"/>
      <c r="P31" s="23" t="str">
        <f aca="false">КЛТ!S39</f>
        <v/>
      </c>
      <c r="Q31" s="23"/>
      <c r="R31" s="23"/>
      <c r="S31" s="23"/>
      <c r="T31" s="23" t="str">
        <f aca="false">КЛТ!W39</f>
        <v/>
      </c>
      <c r="U31" s="23"/>
      <c r="V31" s="23"/>
      <c r="W31" s="23"/>
    </row>
    <row r="32" s="24" customFormat="true" ht="15" hidden="true" customHeight="true" outlineLevel="1" collapsed="false">
      <c r="A32" s="15" t="n">
        <v>8</v>
      </c>
      <c r="B32" s="23" t="str">
        <f aca="false">КЛТ!E40</f>
        <v/>
      </c>
      <c r="D32" s="21"/>
      <c r="E32" s="21"/>
      <c r="F32" s="23"/>
      <c r="G32" s="23"/>
      <c r="H32" s="26"/>
      <c r="I32" s="26"/>
      <c r="J32" s="26"/>
      <c r="K32" s="26"/>
      <c r="L32" s="23" t="str">
        <f aca="false">КЛТ!O40</f>
        <v/>
      </c>
      <c r="M32" s="23"/>
      <c r="N32" s="23"/>
      <c r="O32" s="23"/>
      <c r="P32" s="23" t="str">
        <f aca="false">КЛТ!S40</f>
        <v/>
      </c>
      <c r="Q32" s="23"/>
      <c r="R32" s="23"/>
      <c r="S32" s="23"/>
      <c r="T32" s="23" t="str">
        <f aca="false">КЛТ!W40</f>
        <v/>
      </c>
      <c r="U32" s="23"/>
      <c r="V32" s="23"/>
      <c r="W32" s="23"/>
    </row>
    <row r="33" s="24" customFormat="true" ht="15" hidden="true" customHeight="true" outlineLevel="1" collapsed="false">
      <c r="A33" s="15" t="n">
        <v>9</v>
      </c>
      <c r="B33" s="23" t="str">
        <f aca="false">КЛТ!E41</f>
        <v/>
      </c>
      <c r="D33" s="21"/>
      <c r="E33" s="21"/>
      <c r="F33" s="23"/>
      <c r="G33" s="23"/>
      <c r="H33" s="22"/>
      <c r="I33" s="25"/>
      <c r="J33" s="25"/>
      <c r="K33" s="25"/>
      <c r="L33" s="23" t="str">
        <f aca="false">КЛТ!O41</f>
        <v/>
      </c>
      <c r="M33" s="23"/>
      <c r="N33" s="23"/>
      <c r="O33" s="23"/>
      <c r="P33" s="23" t="str">
        <f aca="false">КЛТ!S41</f>
        <v/>
      </c>
      <c r="Q33" s="23"/>
      <c r="R33" s="23"/>
      <c r="S33" s="23"/>
      <c r="T33" s="23" t="str">
        <f aca="false">КЛТ!W41</f>
        <v/>
      </c>
      <c r="U33" s="23"/>
      <c r="V33" s="23"/>
      <c r="W33" s="23"/>
    </row>
    <row r="34" s="24" customFormat="true" ht="15" hidden="true" customHeight="true" outlineLevel="1" collapsed="false">
      <c r="A34" s="15" t="n">
        <v>10</v>
      </c>
      <c r="B34" s="23" t="str">
        <f aca="false">КЛТ!E42</f>
        <v/>
      </c>
      <c r="D34" s="21"/>
      <c r="E34" s="21"/>
      <c r="F34" s="23"/>
      <c r="G34" s="23"/>
      <c r="H34" s="26"/>
      <c r="I34" s="26"/>
      <c r="J34" s="26"/>
      <c r="K34" s="26"/>
      <c r="L34" s="23" t="str">
        <f aca="false">КЛТ!O42</f>
        <v/>
      </c>
      <c r="M34" s="23"/>
      <c r="N34" s="23"/>
      <c r="O34" s="23"/>
      <c r="P34" s="23" t="str">
        <f aca="false">КЛТ!S42</f>
        <v/>
      </c>
      <c r="Q34" s="23"/>
      <c r="R34" s="23"/>
      <c r="S34" s="23"/>
      <c r="T34" s="23" t="str">
        <f aca="false">КЛТ!W42</f>
        <v/>
      </c>
      <c r="U34" s="23"/>
      <c r="V34" s="23"/>
      <c r="W34" s="23"/>
    </row>
    <row r="35" s="24" customFormat="true" ht="15" hidden="false" customHeight="true" outlineLevel="0" collapsed="false">
      <c r="A35" s="15"/>
      <c r="B35" s="23"/>
      <c r="D35" s="21"/>
      <c r="E35" s="21"/>
      <c r="F35" s="23"/>
      <c r="G35" s="23"/>
      <c r="H35" s="39"/>
      <c r="I35" s="40" t="s">
        <v>690</v>
      </c>
      <c r="J35" s="40"/>
      <c r="K35" s="40"/>
      <c r="L35" s="41" t="str">
        <f aca="false">КЛТ!O43</f>
        <v>НДС 12 %</v>
      </c>
      <c r="M35" s="41"/>
      <c r="N35" s="41"/>
      <c r="O35" s="41"/>
      <c r="P35" s="41" t="str">
        <f aca="false">КЛТ!S43</f>
        <v>НДС 10 %</v>
      </c>
      <c r="Q35" s="41"/>
      <c r="R35" s="41"/>
      <c r="S35" s="41"/>
      <c r="T35" s="41" t="str">
        <f aca="false">КЛТ!W43</f>
        <v>НДС 18 %</v>
      </c>
      <c r="U35" s="41"/>
      <c r="V35" s="41"/>
      <c r="W35" s="41"/>
    </row>
    <row r="36" s="2" customFormat="true" ht="15" hidden="false" customHeight="true" outlineLevel="0" collapsed="false">
      <c r="A36" s="43" t="s">
        <v>703</v>
      </c>
      <c r="B36" s="43" t="s">
        <v>704</v>
      </c>
      <c r="C36" s="43" t="s">
        <v>705</v>
      </c>
      <c r="D36" s="43" t="s">
        <v>706</v>
      </c>
      <c r="E36" s="43" t="s">
        <v>707</v>
      </c>
      <c r="F36" s="43" t="s">
        <v>708</v>
      </c>
      <c r="G36" s="43"/>
      <c r="H36" s="45" t="s">
        <v>725</v>
      </c>
      <c r="I36" s="46" t="s">
        <v>710</v>
      </c>
      <c r="J36" s="45" t="s">
        <v>711</v>
      </c>
      <c r="K36" s="46" t="s">
        <v>712</v>
      </c>
      <c r="L36" s="44" t="s">
        <v>712</v>
      </c>
      <c r="M36" s="44" t="s">
        <v>710</v>
      </c>
      <c r="N36" s="44" t="s">
        <v>713</v>
      </c>
      <c r="O36" s="44" t="s">
        <v>714</v>
      </c>
      <c r="P36" s="44" t="s">
        <v>712</v>
      </c>
      <c r="Q36" s="44" t="s">
        <v>710</v>
      </c>
      <c r="R36" s="44" t="s">
        <v>713</v>
      </c>
      <c r="S36" s="44" t="s">
        <v>714</v>
      </c>
      <c r="T36" s="44" t="s">
        <v>712</v>
      </c>
      <c r="U36" s="44" t="s">
        <v>710</v>
      </c>
      <c r="V36" s="44" t="s">
        <v>713</v>
      </c>
      <c r="W36" s="44" t="s">
        <v>714</v>
      </c>
    </row>
    <row r="37" s="2" customFormat="true" ht="15" hidden="false" customHeight="true" outlineLevel="0" collapsed="false">
      <c r="A37" s="48"/>
      <c r="B37" s="48"/>
      <c r="C37" s="48"/>
      <c r="D37" s="48"/>
      <c r="E37" s="48"/>
      <c r="F37" s="48"/>
      <c r="G37" s="48" t="s">
        <v>715</v>
      </c>
      <c r="H37" s="49"/>
      <c r="I37" s="49"/>
      <c r="J37" s="49"/>
      <c r="K37" s="49"/>
      <c r="L37" s="50" t="n">
        <f aca="false">КЛТ!O45</f>
        <v>3100</v>
      </c>
      <c r="M37" s="50"/>
      <c r="N37" s="50" t="n">
        <f aca="false">КЛТ!Q45</f>
        <v>3472</v>
      </c>
      <c r="O37" s="50"/>
      <c r="P37" s="50" t="n">
        <f aca="false">КЛТ!S45</f>
        <v>5000.0000000003</v>
      </c>
      <c r="Q37" s="50"/>
      <c r="R37" s="50" t="n">
        <f aca="false">КЛТ!U45</f>
        <v>5500</v>
      </c>
      <c r="S37" s="50"/>
      <c r="T37" s="50" t="n">
        <f aca="false">КЛТ!W45</f>
        <v>4000</v>
      </c>
      <c r="U37" s="50"/>
      <c r="V37" s="50" t="n">
        <f aca="false">КЛТ!Y45</f>
        <v>4720</v>
      </c>
      <c r="W37" s="50"/>
    </row>
    <row r="38" s="2" customFormat="true" ht="15" hidden="false" customHeight="true" outlineLevel="0" collapsed="false">
      <c r="A38" s="48"/>
      <c r="B38" s="48"/>
      <c r="C38" s="48"/>
      <c r="D38" s="48"/>
      <c r="E38" s="48"/>
      <c r="F38" s="48"/>
      <c r="G38" s="48" t="s">
        <v>716</v>
      </c>
      <c r="H38" s="49"/>
      <c r="I38" s="49"/>
      <c r="J38" s="49"/>
      <c r="K38" s="49"/>
      <c r="L38" s="50" t="n">
        <f aca="false">КЛТ!O46</f>
        <v>0</v>
      </c>
      <c r="M38" s="50"/>
      <c r="N38" s="50" t="n">
        <f aca="false">КЛТ!Q46</f>
        <v>0</v>
      </c>
      <c r="O38" s="50"/>
      <c r="P38" s="50" t="n">
        <f aca="false">КЛТ!S46</f>
        <v>2000</v>
      </c>
      <c r="Q38" s="50"/>
      <c r="R38" s="50" t="n">
        <f aca="false">КЛТ!U46</f>
        <v>2200</v>
      </c>
      <c r="S38" s="50"/>
      <c r="T38" s="50" t="n">
        <f aca="false">КЛТ!W46</f>
        <v>0</v>
      </c>
      <c r="U38" s="50"/>
      <c r="V38" s="50" t="n">
        <f aca="false">КЛТ!Y46</f>
        <v>0</v>
      </c>
      <c r="W38" s="50"/>
    </row>
    <row r="39" s="2" customFormat="true" ht="15" hidden="false" customHeight="true" outlineLevel="0" collapsed="false">
      <c r="A39" s="48"/>
      <c r="B39" s="48"/>
      <c r="C39" s="48"/>
      <c r="D39" s="48"/>
      <c r="E39" s="48"/>
      <c r="F39" s="48"/>
      <c r="G39" s="48" t="s">
        <v>717</v>
      </c>
      <c r="H39" s="51" t="n">
        <f aca="false">КЛТ!K47</f>
        <v>6</v>
      </c>
      <c r="I39" s="52"/>
      <c r="J39" s="52"/>
      <c r="K39" s="53" t="n">
        <f aca="false">КЛТ!N47</f>
        <v>3000.0000000003</v>
      </c>
      <c r="L39" s="50" t="n">
        <f aca="false">КЛТ!O47</f>
        <v>3100</v>
      </c>
      <c r="M39" s="50"/>
      <c r="N39" s="50" t="n">
        <f aca="false">КЛТ!Q47</f>
        <v>3472</v>
      </c>
      <c r="O39" s="50"/>
      <c r="P39" s="50" t="n">
        <f aca="false">КЛТ!S47</f>
        <v>3000.0000000003</v>
      </c>
      <c r="Q39" s="50"/>
      <c r="R39" s="50" t="n">
        <f aca="false">КЛТ!U47</f>
        <v>3300</v>
      </c>
      <c r="S39" s="50"/>
      <c r="T39" s="50" t="n">
        <f aca="false">КЛТ!W47</f>
        <v>4000</v>
      </c>
      <c r="U39" s="50"/>
      <c r="V39" s="50" t="n">
        <f aca="false">КЛТ!Y47</f>
        <v>4720</v>
      </c>
      <c r="W39" s="50"/>
    </row>
    <row r="40" customFormat="false" ht="15" hidden="false" customHeight="false" outlineLevel="0" collapsed="false">
      <c r="A40" s="62" t="n">
        <f aca="false">КЛТ!D48</f>
        <v>1</v>
      </c>
      <c r="B40" s="62" t="str">
        <f aca="false">КЛТ!E48</f>
        <v>Позиция №1</v>
      </c>
      <c r="C40" s="62" t="n">
        <f aca="false">КЛТ!F48</f>
        <v>0</v>
      </c>
      <c r="D40" s="62" t="n">
        <f aca="false">КЛТ!G48</f>
        <v>0</v>
      </c>
      <c r="E40" s="68" t="n">
        <f aca="false">КЛТ!H48</f>
        <v>1</v>
      </c>
      <c r="F40" s="62" t="str">
        <f aca="false">КЛТ!I48</f>
        <v>шт.</v>
      </c>
      <c r="G40" s="62"/>
      <c r="H40" s="62" t="n">
        <f aca="false">КЛТ!K48</f>
        <v>2</v>
      </c>
      <c r="I40" s="69" t="n">
        <f aca="false">КЛТ!L48</f>
        <v>90.9090909091</v>
      </c>
      <c r="J40" s="62" t="str">
        <f aca="false">КЛТ!M48</f>
        <v>Тестовая2015_1</v>
      </c>
      <c r="K40" s="69" t="n">
        <f aca="false">КЛТ!N48</f>
        <v>90.9090909091</v>
      </c>
      <c r="L40" s="69" t="n">
        <f aca="false">КЛТ!O48</f>
        <v>100</v>
      </c>
      <c r="M40" s="69" t="n">
        <f aca="false">КЛТ!P48</f>
        <v>100</v>
      </c>
      <c r="N40" s="69" t="n">
        <f aca="false">КЛТ!Q48</f>
        <v>112</v>
      </c>
      <c r="O40" s="69" t="n">
        <f aca="false">КЛТ!R48</f>
        <v>112</v>
      </c>
      <c r="P40" s="69" t="n">
        <f aca="false">КЛТ!S48</f>
        <v>90.9090909091</v>
      </c>
      <c r="Q40" s="69" t="n">
        <f aca="false">КЛТ!T48</f>
        <v>90.9090909091</v>
      </c>
      <c r="R40" s="69" t="n">
        <f aca="false">КЛТ!U48</f>
        <v>100</v>
      </c>
      <c r="S40" s="69" t="n">
        <f aca="false">КЛТ!V48</f>
        <v>100</v>
      </c>
      <c r="T40" s="69" t="n">
        <f aca="false">КЛТ!W48</f>
        <v>0</v>
      </c>
      <c r="U40" s="69" t="n">
        <f aca="false">КЛТ!X48</f>
        <v>0</v>
      </c>
      <c r="V40" s="69" t="n">
        <f aca="false">КЛТ!Y48</f>
        <v>0</v>
      </c>
      <c r="W40" s="69" t="n">
        <f aca="false">КЛТ!Z48</f>
        <v>0</v>
      </c>
    </row>
    <row r="41" customFormat="false" ht="15" hidden="false" customHeight="false" outlineLevel="0" collapsed="false">
      <c r="A41" s="62" t="n">
        <f aca="false">КЛТ!D49</f>
        <v>2</v>
      </c>
      <c r="B41" s="62" t="str">
        <f aca="false">КЛТ!E49</f>
        <v>Позиция 2</v>
      </c>
      <c r="C41" s="62" t="n">
        <f aca="false">КЛТ!F49</f>
        <v>0</v>
      </c>
      <c r="D41" s="62" t="n">
        <f aca="false">КЛТ!G49</f>
        <v>0</v>
      </c>
      <c r="E41" s="68" t="n">
        <f aca="false">КЛТ!H49</f>
        <v>1</v>
      </c>
      <c r="F41" s="62" t="str">
        <f aca="false">КЛТ!I49</f>
        <v>шт</v>
      </c>
      <c r="G41" s="62"/>
      <c r="H41" s="62" t="n">
        <f aca="false">КЛТ!K49</f>
        <v>1</v>
      </c>
      <c r="I41" s="69" t="n">
        <f aca="false">КЛТ!L49</f>
        <v>181.8181818182</v>
      </c>
      <c r="J41" s="62" t="str">
        <f aca="false">КЛТ!M49</f>
        <v>Тестовая2015_1</v>
      </c>
      <c r="K41" s="69" t="n">
        <f aca="false">КЛТ!N49</f>
        <v>181.8181818182</v>
      </c>
      <c r="L41" s="69" t="n">
        <f aca="false">КЛТ!O49</f>
        <v>0</v>
      </c>
      <c r="M41" s="69" t="n">
        <f aca="false">КЛТ!P49</f>
        <v>0</v>
      </c>
      <c r="N41" s="69" t="n">
        <f aca="false">КЛТ!Q49</f>
        <v>0</v>
      </c>
      <c r="O41" s="69" t="n">
        <f aca="false">КЛТ!R49</f>
        <v>0</v>
      </c>
      <c r="P41" s="69" t="n">
        <f aca="false">КЛТ!S49</f>
        <v>181.8181818182</v>
      </c>
      <c r="Q41" s="69" t="n">
        <f aca="false">КЛТ!T49</f>
        <v>181.8181818182</v>
      </c>
      <c r="R41" s="69" t="n">
        <f aca="false">КЛТ!U49</f>
        <v>200</v>
      </c>
      <c r="S41" s="69" t="n">
        <f aca="false">КЛТ!V49</f>
        <v>200</v>
      </c>
      <c r="T41" s="69" t="n">
        <f aca="false">КЛТ!W49</f>
        <v>0</v>
      </c>
      <c r="U41" s="69" t="n">
        <f aca="false">КЛТ!X49</f>
        <v>0</v>
      </c>
      <c r="V41" s="69" t="n">
        <f aca="false">КЛТ!Y49</f>
        <v>0</v>
      </c>
      <c r="W41" s="69" t="n">
        <f aca="false">КЛТ!Z49</f>
        <v>0</v>
      </c>
    </row>
    <row r="42" customFormat="false" ht="15" hidden="false" customHeight="false" outlineLevel="0" collapsed="false">
      <c r="A42" s="62" t="n">
        <f aca="false">КЛТ!D50</f>
        <v>3</v>
      </c>
      <c r="B42" s="62" t="str">
        <f aca="false">КЛТ!E50</f>
        <v>Позиция 3</v>
      </c>
      <c r="C42" s="62" t="n">
        <f aca="false">КЛТ!F50</f>
        <v>0</v>
      </c>
      <c r="D42" s="62" t="n">
        <f aca="false">КЛТ!G50</f>
        <v>0</v>
      </c>
      <c r="E42" s="68" t="n">
        <f aca="false">КЛТ!H50</f>
        <v>10</v>
      </c>
      <c r="F42" s="62" t="str">
        <f aca="false">КЛТ!I50</f>
        <v>шт</v>
      </c>
      <c r="G42" s="62"/>
      <c r="H42" s="62" t="n">
        <f aca="false">КЛТ!K50</f>
        <v>3</v>
      </c>
      <c r="I42" s="69" t="n">
        <f aca="false">КЛТ!L50</f>
        <v>272.7272727273</v>
      </c>
      <c r="J42" s="62" t="str">
        <f aca="false">КЛТ!M50</f>
        <v>Тестовая2015_1</v>
      </c>
      <c r="K42" s="69" t="n">
        <f aca="false">КЛТ!N50</f>
        <v>2727.272727273</v>
      </c>
      <c r="L42" s="69" t="n">
        <f aca="false">КЛТ!O50</f>
        <v>3000</v>
      </c>
      <c r="M42" s="69" t="n">
        <f aca="false">КЛТ!P50</f>
        <v>300</v>
      </c>
      <c r="N42" s="69" t="n">
        <f aca="false">КЛТ!Q50</f>
        <v>3360</v>
      </c>
      <c r="O42" s="69" t="n">
        <f aca="false">КЛТ!R50</f>
        <v>336</v>
      </c>
      <c r="P42" s="69" t="n">
        <f aca="false">КЛТ!S50</f>
        <v>2727.272727273</v>
      </c>
      <c r="Q42" s="69" t="n">
        <f aca="false">КЛТ!T50</f>
        <v>272.7272727273</v>
      </c>
      <c r="R42" s="69" t="n">
        <f aca="false">КЛТ!U50</f>
        <v>3000</v>
      </c>
      <c r="S42" s="69" t="n">
        <f aca="false">КЛТ!V50</f>
        <v>300</v>
      </c>
      <c r="T42" s="69" t="n">
        <f aca="false">КЛТ!W50</f>
        <v>4000</v>
      </c>
      <c r="U42" s="69" t="n">
        <f aca="false">КЛТ!X50</f>
        <v>400</v>
      </c>
      <c r="V42" s="69" t="n">
        <f aca="false">КЛТ!Y50</f>
        <v>4720</v>
      </c>
      <c r="W42" s="69" t="n">
        <f aca="false">КЛТ!Z50</f>
        <v>472</v>
      </c>
    </row>
  </sheetData>
  <mergeCells count="6">
    <mergeCell ref="B1:E1"/>
    <mergeCell ref="B16:G16"/>
    <mergeCell ref="L22:O22"/>
    <mergeCell ref="P22:S22"/>
    <mergeCell ref="T22:W22"/>
    <mergeCell ref="I35:K35"/>
  </mergeCells>
  <dataValidations count="1">
    <dataValidation allowBlank="true" operator="between" showDropDown="false" showErrorMessage="true" showInputMessage="true" sqref="A1 H2:K3 F3:G3" type="list">
      <formula1>$A$2:$A$11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551388888888889" bottom="0.55138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9" defaultRowHeight="15" zeroHeight="false" outlineLevelRow="0" outlineLevelCol="0"/>
  <cols>
    <col collapsed="false" customWidth="true" hidden="false" outlineLevel="0" max="1" min="1" style="5" width="4.57"/>
    <col collapsed="false" customWidth="true" hidden="false" outlineLevel="0" max="2" min="2" style="5" width="22.43"/>
    <col collapsed="false" customWidth="true" hidden="false" outlineLevel="0" max="3" min="3" style="59" width="9.14"/>
    <col collapsed="false" customWidth="true" hidden="false" outlineLevel="0" max="4" min="4" style="5" width="14.14"/>
    <col collapsed="false" customWidth="true" hidden="false" outlineLevel="0" max="5" min="5" style="5" width="16"/>
    <col collapsed="false" customWidth="true" hidden="false" outlineLevel="0" max="6" min="6" style="5" width="17.14"/>
    <col collapsed="false" customWidth="true" hidden="false" outlineLevel="0" max="7" min="7" style="5" width="24.43"/>
    <col collapsed="false" customWidth="true" hidden="false" outlineLevel="0" max="8" min="8" style="5" width="33.86"/>
    <col collapsed="false" customWidth="true" hidden="false" outlineLevel="0" max="9" min="9" style="5" width="118.57"/>
    <col collapsed="false" customWidth="true" hidden="false" outlineLevel="0" max="10" min="10" style="5" width="24.57"/>
  </cols>
  <sheetData>
    <row r="1" customFormat="false" ht="15" hidden="false" customHeight="false" outlineLevel="0" collapsed="false">
      <c r="A1" s="60" t="s">
        <v>703</v>
      </c>
      <c r="B1" s="60" t="s">
        <v>718</v>
      </c>
      <c r="C1" s="61" t="s">
        <v>719</v>
      </c>
      <c r="D1" s="60" t="s">
        <v>720</v>
      </c>
      <c r="E1" s="60" t="s">
        <v>721</v>
      </c>
      <c r="F1" s="60" t="s">
        <v>722</v>
      </c>
      <c r="G1" s="60" t="s">
        <v>723</v>
      </c>
      <c r="H1" s="60" t="s">
        <v>724</v>
      </c>
      <c r="I1" s="60" t="s">
        <v>31</v>
      </c>
    </row>
    <row r="2" customFormat="false" ht="15" hidden="false" customHeight="false" outlineLevel="0" collapsed="false">
      <c r="A2" s="62" t="n">
        <f aca="false">УчастникиТ!A2</f>
        <v>1</v>
      </c>
      <c r="B2" s="62" t="str">
        <f aca="false">УчастникиТ!B2</f>
        <v>ТендерПро-2</v>
      </c>
      <c r="C2" s="62" t="n">
        <f aca="false">УчастникиТ!C2</f>
        <v>290</v>
      </c>
      <c r="D2" s="62" t="str">
        <f aca="false">УчастникиТ!D2</f>
        <v>Новодвинск</v>
      </c>
      <c r="E2" s="62" t="str">
        <f aca="false">УчастникиТ!E2</f>
        <v>45637890</v>
      </c>
      <c r="F2" s="62" t="str">
        <f aca="false">УчастникиТ!F2</f>
        <v>(095)5809008</v>
      </c>
      <c r="G2" s="62" t="str">
        <f aca="false">УчастникиТ!G2</f>
        <v>komarov@avtlg.ru</v>
      </c>
      <c r="H2" s="62" t="str">
        <f aca="false">УчастникиТ!H2</f>
        <v>Кемеров Александр Иванович</v>
      </c>
      <c r="I2" s="62" t="n">
        <f aca="false">УчастникиТ!I2</f>
        <v>0</v>
      </c>
    </row>
    <row r="3" customFormat="false" ht="15" hidden="false" customHeight="false" outlineLevel="0" collapsed="false">
      <c r="A3" s="62" t="n">
        <f aca="false">УчастникиТ!A3</f>
        <v>2</v>
      </c>
      <c r="B3" s="62" t="str">
        <f aca="false">УчастникиТ!B3</f>
        <v>Тестовая2015_1</v>
      </c>
      <c r="C3" s="62" t="n">
        <f aca="false">УчастникиТ!C3</f>
        <v>154293</v>
      </c>
      <c r="D3" s="62" t="str">
        <f aca="false">УчастникиТ!D3</f>
        <v>Бутово</v>
      </c>
      <c r="E3" s="62" t="str">
        <f aca="false">УчастникиТ!E3</f>
        <v>789789789</v>
      </c>
      <c r="F3" s="62" t="str">
        <f aca="false">УчастникиТ!F3</f>
        <v>555 55 55</v>
      </c>
      <c r="G3" s="62" t="str">
        <f aca="false">УчастникиТ!G3</f>
        <v>test+c154293@tender.pro</v>
      </c>
      <c r="H3" s="62" t="str">
        <f aca="false">УчастникиТ!H3</f>
        <v>Фамилия Имя</v>
      </c>
      <c r="I3" s="62" t="str">
        <f aca="false">УчастникиТ!I3</f>
        <v>1) предложение действует до - 
2) срок поставки - 
3) условия оплаты - 
4) тара - 
5) требования к форме контракта - отсутствуют.</v>
      </c>
    </row>
    <row r="4" customFormat="false" ht="15" hidden="false" customHeight="false" outlineLevel="0" collapsed="false">
      <c r="A4" s="62" t="n">
        <f aca="false">УчастникиТ!A4</f>
        <v>3</v>
      </c>
      <c r="B4" s="62" t="str">
        <f aca="false">УчастникиТ!B4</f>
        <v>Тестовая2015_2</v>
      </c>
      <c r="C4" s="62" t="n">
        <f aca="false">УчастникиТ!C4</f>
        <v>154294</v>
      </c>
      <c r="D4" s="62" t="str">
        <f aca="false">УчастникиТ!D4</f>
        <v>Буда-Кошелёво</v>
      </c>
      <c r="E4" s="62" t="str">
        <f aca="false">УчастникиТ!E4</f>
        <v>98879879</v>
      </c>
      <c r="F4" s="62" t="str">
        <f aca="false">УчастникиТ!F4</f>
        <v>555 65 65</v>
      </c>
      <c r="G4" s="62" t="str">
        <f aca="false">УчастникиТ!G4</f>
        <v>test+c154294@tender.pro</v>
      </c>
      <c r="H4" s="62" t="str">
        <f aca="false">УчастникиТ!H4</f>
        <v>Иванов Петр</v>
      </c>
      <c r="I4" s="62" t="str">
        <f aca="false">УчастникиТ!I4</f>
        <v>1) предложение действует до - 
2) срок поставки - 
3) условия оплаты - 
4) тара - 
5) требования к форме контракта - отсутствуют.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2017-12-10T16:42:46Z</dcterms:created>
  <dc:creator>Ol Um</dc:creator>
  <dc:description/>
  <dc:language>ru-RU</dc:language>
  <cp:lastModifiedBy>Alex</cp:lastModifiedBy>
  <dcterms:modified xsi:type="dcterms:W3CDTF">2018-03-01T11:28:11Z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